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D:\obnova\kigston 2019\A Zelena podnikom\WEB\Dokumenty\usmenenie k auditu\"/>
    </mc:Choice>
  </mc:AlternateContent>
  <bookViews>
    <workbookView xWindow="0" yWindow="0" windowWidth="28800" windowHeight="12180"/>
  </bookViews>
  <sheets>
    <sheet name="Výpočet" sheetId="6" r:id="rId1"/>
    <sheet name="Spôsob výpočtu" sheetId="3" r:id="rId2"/>
    <sheet name="Štandardné hodnoty" sheetId="8" r:id="rId3"/>
    <sheet name="Výsledok" sheetId="1" state="veryHidden" r:id="rId4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C11" i="1" l="1"/>
  <c r="AC8" i="1"/>
  <c r="AB7" i="1"/>
  <c r="M9" i="1" l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V14" i="1"/>
  <c r="AC7" i="1" l="1"/>
  <c r="AC9" i="1" s="1"/>
  <c r="Q28" i="1"/>
  <c r="O28" i="1"/>
  <c r="M28" i="1"/>
  <c r="Q27" i="1"/>
  <c r="O27" i="1"/>
  <c r="M27" i="1"/>
  <c r="Q26" i="1"/>
  <c r="O26" i="1"/>
  <c r="M26" i="1"/>
  <c r="Q25" i="1"/>
  <c r="O25" i="1"/>
  <c r="M25" i="1"/>
  <c r="Q24" i="1"/>
  <c r="O24" i="1"/>
  <c r="M24" i="1"/>
  <c r="Q23" i="1"/>
  <c r="O23" i="1"/>
  <c r="M23" i="1"/>
  <c r="Q22" i="1"/>
  <c r="O22" i="1"/>
  <c r="M22" i="1"/>
  <c r="Q21" i="1"/>
  <c r="O21" i="1"/>
  <c r="M21" i="1"/>
  <c r="Q20" i="1"/>
  <c r="O20" i="1"/>
  <c r="M20" i="1"/>
  <c r="Q19" i="1"/>
  <c r="O19" i="1"/>
  <c r="M19" i="1"/>
  <c r="Q18" i="1"/>
  <c r="Q17" i="1"/>
  <c r="Q16" i="1"/>
  <c r="Q15" i="1"/>
  <c r="Q14" i="1"/>
  <c r="Q13" i="1"/>
  <c r="Q12" i="1"/>
  <c r="Q11" i="1"/>
  <c r="Q10" i="1"/>
  <c r="Q9" i="1"/>
  <c r="O18" i="1"/>
  <c r="O17" i="1"/>
  <c r="O16" i="1"/>
  <c r="O15" i="1"/>
  <c r="O14" i="1"/>
  <c r="O13" i="1"/>
  <c r="O12" i="1"/>
  <c r="O11" i="1"/>
  <c r="O10" i="1"/>
  <c r="O9" i="1"/>
  <c r="M18" i="1"/>
  <c r="M17" i="1"/>
  <c r="M16" i="1"/>
  <c r="M15" i="1"/>
  <c r="M14" i="1"/>
  <c r="M13" i="1"/>
  <c r="M12" i="1"/>
  <c r="M11" i="1"/>
  <c r="M10" i="1"/>
  <c r="AC10" i="1" l="1"/>
  <c r="AC12" i="1" s="1"/>
  <c r="AD12" i="1" l="1"/>
  <c r="C11" i="6" s="1"/>
</calcChain>
</file>

<file path=xl/sharedStrings.xml><?xml version="1.0" encoding="utf-8"?>
<sst xmlns="http://schemas.openxmlformats.org/spreadsheetml/2006/main" count="233" uniqueCount="88">
  <si>
    <t>Klimatické podmienky</t>
  </si>
  <si>
    <t>Teplejšie podnebie</t>
  </si>
  <si>
    <t>Priemerné podnebie</t>
  </si>
  <si>
    <t>Chladnejšie podnebie</t>
  </si>
  <si>
    <t>Zdroj energie tepelných čerpadiel:</t>
  </si>
  <si>
    <t>Zdroj energie a teplonosné médium</t>
  </si>
  <si>
    <r>
      <t>H</t>
    </r>
    <r>
      <rPr>
        <b/>
        <vertAlign val="subscript"/>
        <sz val="7.7"/>
        <color rgb="FF000000"/>
        <rFont val="Inherit"/>
      </rPr>
      <t>HP</t>
    </r>
  </si>
  <si>
    <t>SPF</t>
  </si>
  <si>
    <r>
      <t>(SCOP</t>
    </r>
    <r>
      <rPr>
        <b/>
        <vertAlign val="subscript"/>
        <sz val="7.7"/>
        <color rgb="FF000000"/>
        <rFont val="Inherit"/>
      </rPr>
      <t>net</t>
    </r>
    <r>
      <rPr>
        <b/>
        <sz val="11"/>
        <color rgb="FF000000"/>
        <rFont val="Inherit"/>
      </rPr>
      <t>)</t>
    </r>
  </si>
  <si>
    <t>Aerotermálna energia</t>
  </si>
  <si>
    <t>Vzduch – vzduch</t>
  </si>
  <si>
    <t>Vzduch – voda</t>
  </si>
  <si>
    <t>Vzduch – vzduch (reverzibilné)</t>
  </si>
  <si>
    <t>Vzduch – voda (reverzibilné)</t>
  </si>
  <si>
    <t>Odpadový vzduch – vzduch</t>
  </si>
  <si>
    <t>Odpadový vzduch – voda</t>
  </si>
  <si>
    <t>Geotermálna energia</t>
  </si>
  <si>
    <t>Zem – vzduch</t>
  </si>
  <si>
    <t>Zem – voda</t>
  </si>
  <si>
    <t>Hydrotermálne teplo</t>
  </si>
  <si>
    <t>Voda – vzduch</t>
  </si>
  <si>
    <t>Voda – voda</t>
  </si>
  <si>
    <t>Výpočet</t>
  </si>
  <si>
    <t>Opis</t>
  </si>
  <si>
    <t>Premenná veličina</t>
  </si>
  <si>
    <t>Jednotka</t>
  </si>
  <si>
    <t>Výkon inštalovaných tepelných čerpadiel,</t>
  </si>
  <si>
    <t>GW</t>
  </si>
  <si>
    <t>ktorých SPF je vyšší než minimálna prahová hodnota</t>
  </si>
  <si>
    <t>Ekvivalent hodín prevádzky pri plnom zaťažení</t>
  </si>
  <si>
    <t>h</t>
  </si>
  <si>
    <t>852 (1)</t>
  </si>
  <si>
    <t xml:space="preserve">►C1  2 070 ◄ </t>
  </si>
  <si>
    <t>Odhadované celkové užitočné teplo dodané tepelnými čerpadlami</t>
  </si>
  <si>
    <t>GWh</t>
  </si>
  <si>
    <t>127 800</t>
  </si>
  <si>
    <t>144 900</t>
  </si>
  <si>
    <t>79 200</t>
  </si>
  <si>
    <t>Odhadované priemerné sezónne výkonové číslo</t>
  </si>
  <si>
    <t>Objem obnoviteľnej energie dodanej technológiou tepelných čerpadiel</t>
  </si>
  <si>
    <t>78 646</t>
  </si>
  <si>
    <t>103 500</t>
  </si>
  <si>
    <t>48 738</t>
  </si>
  <si>
    <t>Celkový objem obnoviteľnej energie dodanej tepelnými čerpadlami</t>
  </si>
  <si>
    <t>230 885</t>
  </si>
  <si>
    <r>
      <t>(</t>
    </r>
    <r>
      <rPr>
        <vertAlign val="superscript"/>
        <sz val="7.7"/>
        <color rgb="FF3366CC"/>
        <rFont val="Inherit"/>
      </rPr>
      <t>1</t>
    </r>
    <r>
      <rPr>
        <sz val="11"/>
        <color rgb="FF3366CC"/>
        <rFont val="Inherit"/>
      </rPr>
      <t>)   </t>
    </r>
    <r>
      <rPr>
        <sz val="11"/>
        <color rgb="FF000000"/>
        <rFont val="Inherit"/>
      </rPr>
      <t>Členský štát v tomto hypotetickom príklade uskutočnil prieskum inštalovaných reverzibilných tepelných čerpadiel vzduch – vzduch, z ktorého vyplynulo, že na vykurovanie sa v plnej miere využíva ekvivalent 48 % inštalovaného výkonu reverzibilných tepelných čerpadiel a nie 40 % predpokladaných v týchto usmerneniach. Hodnota H</t>
    </r>
    <r>
      <rPr>
        <vertAlign val="subscript"/>
        <sz val="7.7"/>
        <color rgb="FF000000"/>
        <rFont val="Inherit"/>
      </rPr>
      <t>HP</t>
    </r>
    <r>
      <rPr>
        <sz val="11"/>
        <color rgb="FF000000"/>
        <rFont val="Inherit"/>
      </rPr>
      <t xml:space="preserve"> je preto zvýšená zo 710 hodín pri odhadovanom výkone 40 % (pozri tabuľku 1) na 852 hodín, čo zodpovedá odhadovaným 48 %.</t>
    </r>
  </si>
  <si>
    <r>
      <t>P</t>
    </r>
    <r>
      <rPr>
        <vertAlign val="subscript"/>
        <sz val="11"/>
        <color theme="1"/>
        <rFont val="Calibri"/>
        <family val="2"/>
        <charset val="238"/>
        <scheme val="minor"/>
      </rPr>
      <t>rated</t>
    </r>
  </si>
  <si>
    <t>kW</t>
  </si>
  <si>
    <r>
      <t>E</t>
    </r>
    <r>
      <rPr>
        <vertAlign val="subscript"/>
        <sz val="11"/>
        <color theme="1"/>
        <rFont val="Calibri"/>
        <family val="2"/>
        <charset val="238"/>
        <scheme val="minor"/>
      </rPr>
      <t xml:space="preserve"> RES</t>
    </r>
  </si>
  <si>
    <t>kWh</t>
  </si>
  <si>
    <r>
      <t>E</t>
    </r>
    <r>
      <rPr>
        <vertAlign val="subscript"/>
        <sz val="11"/>
        <color theme="1"/>
        <rFont val="Calibri"/>
        <family val="2"/>
        <charset val="238"/>
        <scheme val="minor"/>
      </rPr>
      <t xml:space="preserve"> RES</t>
    </r>
    <r>
      <rPr>
        <sz val="11"/>
        <color theme="1"/>
        <rFont val="Calibri"/>
        <family val="2"/>
        <scheme val="minor"/>
      </rPr>
      <t xml:space="preserve"> [kWh]</t>
    </r>
  </si>
  <si>
    <t>Zdroj energie tepelných čerpadiel</t>
  </si>
  <si>
    <t>Pohon</t>
  </si>
  <si>
    <t>Pohon tepelného čerpadla</t>
  </si>
  <si>
    <t>Elektrická energia</t>
  </si>
  <si>
    <t>Termálna energia</t>
  </si>
  <si>
    <t>Vyhladavanie</t>
  </si>
  <si>
    <t>Riadok</t>
  </si>
  <si>
    <t>Podnebie</t>
  </si>
  <si>
    <r>
      <t>H</t>
    </r>
    <r>
      <rPr>
        <vertAlign val="subscript"/>
        <sz val="11"/>
        <color theme="1"/>
        <rFont val="Calibri"/>
        <family val="2"/>
        <scheme val="minor"/>
      </rPr>
      <t>HP</t>
    </r>
  </si>
  <si>
    <t>SPF (SCOPnet)</t>
  </si>
  <si>
    <t>TČ poháňané 
elektrickou energiou</t>
  </si>
  <si>
    <t>TČ poháňané 
termálnou energiou</t>
  </si>
  <si>
    <t>Hodnoty na vyplnenie:</t>
  </si>
  <si>
    <t>Výpočítané hodnoty:</t>
  </si>
  <si>
    <t>Teplonosné médium</t>
  </si>
  <si>
    <t>Vyberovniky</t>
  </si>
  <si>
    <t>Zdroj energie</t>
  </si>
  <si>
    <t>Prázdna P rated</t>
  </si>
  <si>
    <t>Vzduch – vzduch,
Vzduch – voda,
Vzduch – vzduch (reverzibilné),
Vzduch – voda (reverzibilné),
Odpadový vzduch – vzduch,
Odpadový vzduch – voda</t>
  </si>
  <si>
    <t>Zem – vzduch,
Zem – voda</t>
  </si>
  <si>
    <t>Voda – vzduch,
Voda – voda</t>
  </si>
  <si>
    <t>Zdroj energie tepelného čerpadla</t>
  </si>
  <si>
    <t xml:space="preserve">Teplonosné médium
</t>
  </si>
  <si>
    <t>Vzduch – vzduch
(reverzibilné)</t>
  </si>
  <si>
    <r>
      <t>P</t>
    </r>
    <r>
      <rPr>
        <vertAlign val="subscript"/>
        <sz val="12"/>
        <color rgb="FF000000"/>
        <rFont val="Inherit"/>
      </rPr>
      <t>rated</t>
    </r>
  </si>
  <si>
    <r>
      <t>H</t>
    </r>
    <r>
      <rPr>
        <vertAlign val="subscript"/>
        <sz val="12"/>
        <color rgb="FF000000"/>
        <rFont val="Inherit"/>
      </rPr>
      <t>HP</t>
    </r>
  </si>
  <si>
    <r>
      <t>Q</t>
    </r>
    <r>
      <rPr>
        <vertAlign val="subscript"/>
        <sz val="12"/>
        <color rgb="FF000000"/>
        <rFont val="Inherit"/>
      </rPr>
      <t>usable</t>
    </r>
  </si>
  <si>
    <r>
      <t>E</t>
    </r>
    <r>
      <rPr>
        <vertAlign val="subscript"/>
        <sz val="12"/>
        <color rgb="FF000000"/>
        <rFont val="Inherit"/>
      </rPr>
      <t>RES</t>
    </r>
  </si>
  <si>
    <r>
      <t>P</t>
    </r>
    <r>
      <rPr>
        <b/>
        <vertAlign val="subscript"/>
        <sz val="13"/>
        <color theme="1"/>
        <rFont val="Calibri"/>
        <family val="2"/>
        <scheme val="minor"/>
      </rPr>
      <t>rated</t>
    </r>
    <r>
      <rPr>
        <b/>
        <sz val="13"/>
        <color theme="1"/>
        <rFont val="Calibri"/>
        <family val="2"/>
        <scheme val="minor"/>
      </rPr>
      <t xml:space="preserve"> [kW]</t>
    </r>
  </si>
  <si>
    <r>
      <t>E</t>
    </r>
    <r>
      <rPr>
        <b/>
        <vertAlign val="subscript"/>
        <sz val="13"/>
        <color theme="1"/>
        <rFont val="Calibri"/>
        <family val="2"/>
        <scheme val="minor"/>
      </rPr>
      <t xml:space="preserve"> RES</t>
    </r>
    <r>
      <rPr>
        <b/>
        <sz val="13"/>
        <color theme="1"/>
        <rFont val="Calibri"/>
        <family val="2"/>
        <scheme val="minor"/>
      </rPr>
      <t xml:space="preserve"> [kWh]</t>
    </r>
  </si>
  <si>
    <r>
      <t>H</t>
    </r>
    <r>
      <rPr>
        <b/>
        <vertAlign val="subscript"/>
        <sz val="12"/>
        <color rgb="FF000000"/>
        <rFont val="Inherit"/>
      </rPr>
      <t>HP</t>
    </r>
  </si>
  <si>
    <r>
      <t xml:space="preserve">
SPF
(SCOP</t>
    </r>
    <r>
      <rPr>
        <b/>
        <vertAlign val="subscript"/>
        <sz val="12"/>
        <color rgb="FF000000"/>
        <rFont val="Inherit"/>
      </rPr>
      <t>net</t>
    </r>
    <r>
      <rPr>
        <b/>
        <sz val="12"/>
        <color rgb="FF000000"/>
        <rFont val="Inherit"/>
      </rPr>
      <t>)</t>
    </r>
  </si>
  <si>
    <r>
      <t>SPF
(SCOP</t>
    </r>
    <r>
      <rPr>
        <b/>
        <vertAlign val="subscript"/>
        <sz val="12"/>
        <color rgb="FF000000"/>
        <rFont val="Inherit"/>
      </rPr>
      <t>net</t>
    </r>
    <r>
      <rPr>
        <b/>
        <sz val="12"/>
        <color rgb="FF000000"/>
        <rFont val="Inherit"/>
      </rPr>
      <t>)</t>
    </r>
  </si>
  <si>
    <t>Tepelné čerpadlá</t>
  </si>
  <si>
    <t>Pohon
elektrickou energiou</t>
  </si>
  <si>
    <t>Pohon
termálnou energiou</t>
  </si>
  <si>
    <t>Výpočet množstva tepla z OZE                                vyrobeného tepelným čerpadlom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</si>
</sst>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0000"/>
      <name val="Inherit"/>
    </font>
    <font>
      <b/>
      <sz val="11"/>
      <color rgb="FF000000"/>
      <name val="Inherit"/>
    </font>
    <font>
      <b/>
      <vertAlign val="subscript"/>
      <sz val="7.7"/>
      <color rgb="FF000000"/>
      <name val="Inherit"/>
    </font>
    <font>
      <sz val="11"/>
      <color rgb="FF3366CC"/>
      <name val="Inherit"/>
    </font>
    <font>
      <u/>
      <sz val="11"/>
      <color theme="10"/>
      <name val="Calibri"/>
      <family val="2"/>
      <charset val="238"/>
      <scheme val="minor"/>
    </font>
    <font>
      <vertAlign val="subscript"/>
      <sz val="7.7"/>
      <color rgb="FF000000"/>
      <name val="Inherit"/>
    </font>
    <font>
      <vertAlign val="superscript"/>
      <sz val="7.7"/>
      <color rgb="FF3366CC"/>
      <name val="Inherit"/>
    </font>
    <font>
      <vertAlign val="subscript"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rgb="FFFF0000"/>
      <name val="Inherit"/>
    </font>
    <font>
      <b/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2"/>
      <color rgb="FF000000"/>
      <name val="Inherit"/>
    </font>
    <font>
      <vertAlign val="subscript"/>
      <sz val="12"/>
      <color rgb="FF000000"/>
      <name val="Inherit"/>
    </font>
    <font>
      <b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vertAlign val="subscript"/>
      <sz val="13"/>
      <color theme="1"/>
      <name val="Calibri"/>
      <family val="2"/>
      <scheme val="minor"/>
    </font>
    <font>
      <b/>
      <sz val="17"/>
      <color theme="1"/>
      <name val="Calibri"/>
      <family val="2"/>
      <scheme val="minor"/>
    </font>
    <font>
      <b/>
      <sz val="12"/>
      <color rgb="FF000000"/>
      <name val="Inherit"/>
    </font>
    <font>
      <u/>
      <sz val="12"/>
      <color theme="10"/>
      <name val="Calibri"/>
      <family val="2"/>
      <charset val="238"/>
      <scheme val="minor"/>
    </font>
    <font>
      <b/>
      <sz val="12"/>
      <color theme="1"/>
      <name val="Calibri"/>
      <family val="2"/>
      <scheme val="minor"/>
    </font>
    <font>
      <b/>
      <vertAlign val="subscript"/>
      <sz val="12"/>
      <color rgb="FF000000"/>
      <name val="Inherit"/>
    </font>
  </fonts>
  <fills count="6">
    <fill>
      <patternFill patternType="none"/>
    </fill>
    <fill>
      <patternFill patternType="gray125"/>
    </fill>
    <fill>
      <patternFill patternType="solid">
        <fgColor rgb="FF40C07A"/>
        <bgColor indexed="64"/>
      </patternFill>
    </fill>
    <fill>
      <patternFill patternType="solid">
        <fgColor rgb="FFA8E2C2"/>
        <bgColor indexed="64"/>
      </patternFill>
    </fill>
    <fill>
      <patternFill patternType="solid">
        <fgColor rgb="FFB7DCC4"/>
        <bgColor indexed="64"/>
      </patternFill>
    </fill>
    <fill>
      <patternFill patternType="solid">
        <fgColor rgb="FF17873E"/>
        <bgColor indexed="64"/>
      </patternFill>
    </fill>
  </fills>
  <borders count="7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158">
    <xf numFmtId="0" fontId="0" fillId="0" borderId="0" xfId="0"/>
    <xf numFmtId="0" fontId="5" fillId="0" borderId="8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0" fontId="8" fillId="0" borderId="1" xfId="1" applyBorder="1" applyAlignment="1">
      <alignment horizontal="justify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1" xfId="0" applyBorder="1" applyAlignment="1">
      <alignment horizontal="center"/>
    </xf>
    <xf numFmtId="0" fontId="0" fillId="0" borderId="0" xfId="0" applyBorder="1" applyAlignment="1">
      <alignment horizontal="center"/>
    </xf>
    <xf numFmtId="1" fontId="3" fillId="0" borderId="0" xfId="0" applyNumberFormat="1" applyFont="1" applyBorder="1" applyAlignment="1">
      <alignment horizontal="center"/>
    </xf>
    <xf numFmtId="0" fontId="0" fillId="0" borderId="0" xfId="0" applyBorder="1"/>
    <xf numFmtId="0" fontId="2" fillId="0" borderId="11" xfId="0" applyFont="1" applyBorder="1" applyAlignment="1">
      <alignment horizontal="center"/>
    </xf>
    <xf numFmtId="0" fontId="13" fillId="0" borderId="1" xfId="0" applyFont="1" applyBorder="1" applyAlignment="1">
      <alignment horizontal="justify" vertical="center" wrapText="1"/>
    </xf>
    <xf numFmtId="0" fontId="4" fillId="0" borderId="8" xfId="0" applyFont="1" applyBorder="1" applyAlignment="1">
      <alignment horizontal="justify" vertical="center" wrapText="1"/>
    </xf>
    <xf numFmtId="0" fontId="4" fillId="0" borderId="0" xfId="0" applyFont="1" applyBorder="1" applyAlignment="1">
      <alignment horizontal="justify" vertical="center" wrapText="1"/>
    </xf>
    <xf numFmtId="0" fontId="0" fillId="0" borderId="0" xfId="0" applyBorder="1" applyAlignment="1">
      <alignment horizontal="left" vertical="center"/>
    </xf>
    <xf numFmtId="0" fontId="13" fillId="0" borderId="8" xfId="0" applyFont="1" applyBorder="1" applyAlignment="1">
      <alignment horizontal="justify" vertical="center" wrapText="1"/>
    </xf>
    <xf numFmtId="0" fontId="0" fillId="0" borderId="12" xfId="0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4" fillId="0" borderId="14" xfId="0" applyFont="1" applyBorder="1" applyAlignment="1">
      <alignment horizontal="justify" vertical="center" wrapText="1"/>
    </xf>
    <xf numFmtId="0" fontId="0" fillId="0" borderId="15" xfId="0" applyBorder="1"/>
    <xf numFmtId="0" fontId="0" fillId="0" borderId="16" xfId="0" applyBorder="1" applyAlignment="1">
      <alignment horizontal="center"/>
    </xf>
    <xf numFmtId="0" fontId="4" fillId="0" borderId="23" xfId="0" applyFont="1" applyBorder="1" applyAlignment="1">
      <alignment horizontal="justify" vertical="center" wrapText="1"/>
    </xf>
    <xf numFmtId="0" fontId="0" fillId="0" borderId="24" xfId="0" applyBorder="1"/>
    <xf numFmtId="0" fontId="0" fillId="0" borderId="25" xfId="0" applyBorder="1" applyAlignment="1">
      <alignment horizontal="center"/>
    </xf>
    <xf numFmtId="3" fontId="3" fillId="0" borderId="11" xfId="0" applyNumberFormat="1" applyFont="1" applyBorder="1" applyAlignment="1">
      <alignment horizontal="center"/>
    </xf>
    <xf numFmtId="3" fontId="3" fillId="0" borderId="12" xfId="0" applyNumberFormat="1" applyFont="1" applyBorder="1" applyAlignment="1">
      <alignment horizontal="center"/>
    </xf>
    <xf numFmtId="3" fontId="3" fillId="0" borderId="16" xfId="0" applyNumberFormat="1" applyFont="1" applyBorder="1" applyAlignment="1">
      <alignment horizontal="center"/>
    </xf>
    <xf numFmtId="3" fontId="3" fillId="0" borderId="25" xfId="0" applyNumberFormat="1" applyFont="1" applyBorder="1" applyAlignment="1">
      <alignment horizontal="center"/>
    </xf>
    <xf numFmtId="3" fontId="12" fillId="0" borderId="11" xfId="0" applyNumberFormat="1" applyFont="1" applyBorder="1" applyAlignment="1">
      <alignment horizontal="center"/>
    </xf>
    <xf numFmtId="3" fontId="12" fillId="0" borderId="12" xfId="0" applyNumberFormat="1" applyFont="1" applyBorder="1" applyAlignment="1">
      <alignment horizontal="center"/>
    </xf>
    <xf numFmtId="3" fontId="3" fillId="0" borderId="17" xfId="0" applyNumberFormat="1" applyFont="1" applyBorder="1" applyAlignment="1">
      <alignment horizontal="center"/>
    </xf>
    <xf numFmtId="3" fontId="3" fillId="0" borderId="19" xfId="0" applyNumberFormat="1" applyFont="1" applyBorder="1" applyAlignment="1">
      <alignment horizontal="center"/>
    </xf>
    <xf numFmtId="3" fontId="3" fillId="0" borderId="26" xfId="0" applyNumberFormat="1" applyFont="1" applyBorder="1" applyAlignment="1">
      <alignment horizontal="center"/>
    </xf>
    <xf numFmtId="0" fontId="13" fillId="0" borderId="14" xfId="0" applyFont="1" applyBorder="1" applyAlignment="1">
      <alignment horizontal="justify" vertical="center" wrapText="1"/>
    </xf>
    <xf numFmtId="0" fontId="2" fillId="0" borderId="16" xfId="0" applyFont="1" applyBorder="1" applyAlignment="1">
      <alignment horizontal="center"/>
    </xf>
    <xf numFmtId="3" fontId="12" fillId="0" borderId="16" xfId="0" applyNumberFormat="1" applyFont="1" applyBorder="1" applyAlignment="1">
      <alignment horizontal="center"/>
    </xf>
    <xf numFmtId="3" fontId="3" fillId="0" borderId="31" xfId="0" applyNumberFormat="1" applyFont="1" applyBorder="1" applyAlignment="1">
      <alignment horizontal="center"/>
    </xf>
    <xf numFmtId="0" fontId="0" fillId="0" borderId="40" xfId="0" applyBorder="1"/>
    <xf numFmtId="0" fontId="0" fillId="0" borderId="19" xfId="0" applyBorder="1" applyAlignment="1">
      <alignment horizontal="center"/>
    </xf>
    <xf numFmtId="0" fontId="5" fillId="0" borderId="29" xfId="0" applyFont="1" applyBorder="1" applyAlignment="1">
      <alignment horizontal="center" vertical="center" wrapText="1"/>
    </xf>
    <xf numFmtId="0" fontId="0" fillId="0" borderId="26" xfId="0" applyBorder="1" applyAlignment="1">
      <alignment horizontal="center"/>
    </xf>
    <xf numFmtId="0" fontId="0" fillId="0" borderId="0" xfId="0" applyAlignment="1">
      <alignment wrapText="1"/>
    </xf>
    <xf numFmtId="0" fontId="0" fillId="0" borderId="0" xfId="0" applyBorder="1" applyAlignment="1">
      <alignment horizontal="left" vertical="center" wrapText="1"/>
    </xf>
    <xf numFmtId="0" fontId="0" fillId="0" borderId="55" xfId="0" applyBorder="1" applyAlignment="1">
      <alignment vertical="top" wrapText="1"/>
    </xf>
    <xf numFmtId="0" fontId="0" fillId="0" borderId="0" xfId="0" applyBorder="1" applyAlignment="1">
      <alignment vertical="top" wrapText="1"/>
    </xf>
    <xf numFmtId="0" fontId="14" fillId="0" borderId="54" xfId="0" applyFont="1" applyBorder="1" applyAlignment="1">
      <alignment horizontal="left" wrapText="1"/>
    </xf>
    <xf numFmtId="0" fontId="17" fillId="0" borderId="1" xfId="0" applyFont="1" applyBorder="1" applyAlignment="1">
      <alignment horizontal="justify" vertical="center" wrapText="1"/>
    </xf>
    <xf numFmtId="0" fontId="4" fillId="0" borderId="58" xfId="0" applyFont="1" applyBorder="1" applyAlignment="1">
      <alignment horizontal="right" vertical="center" wrapText="1"/>
    </xf>
    <xf numFmtId="0" fontId="4" fillId="0" borderId="60" xfId="0" applyFont="1" applyBorder="1" applyAlignment="1">
      <alignment horizontal="right" vertical="center" wrapText="1"/>
    </xf>
    <xf numFmtId="0" fontId="17" fillId="0" borderId="14" xfId="0" applyFont="1" applyBorder="1" applyAlignment="1">
      <alignment horizontal="justify" vertical="center" wrapText="1"/>
    </xf>
    <xf numFmtId="0" fontId="4" fillId="0" borderId="57" xfId="0" applyFont="1" applyBorder="1" applyAlignment="1">
      <alignment horizontal="right" vertical="center" wrapText="1"/>
    </xf>
    <xf numFmtId="0" fontId="17" fillId="0" borderId="23" xfId="0" applyFont="1" applyBorder="1" applyAlignment="1">
      <alignment horizontal="justify" vertical="center" wrapText="1"/>
    </xf>
    <xf numFmtId="0" fontId="4" fillId="0" borderId="32" xfId="0" applyFont="1" applyBorder="1" applyAlignment="1">
      <alignment horizontal="center" vertical="top" wrapText="1"/>
    </xf>
    <xf numFmtId="0" fontId="4" fillId="0" borderId="34" xfId="0" applyFont="1" applyBorder="1" applyAlignment="1">
      <alignment horizontal="center" vertical="top" wrapText="1"/>
    </xf>
    <xf numFmtId="0" fontId="4" fillId="0" borderId="34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19" fillId="0" borderId="51" xfId="0" applyFont="1" applyBorder="1" applyAlignment="1">
      <alignment vertical="center"/>
    </xf>
    <xf numFmtId="0" fontId="20" fillId="0" borderId="17" xfId="0" applyFont="1" applyBorder="1" applyAlignment="1">
      <alignment vertical="center"/>
    </xf>
    <xf numFmtId="0" fontId="19" fillId="0" borderId="44" xfId="0" applyFont="1" applyBorder="1" applyAlignment="1">
      <alignment vertical="center"/>
    </xf>
    <xf numFmtId="0" fontId="20" fillId="0" borderId="19" xfId="0" applyFont="1" applyBorder="1" applyAlignment="1">
      <alignment vertical="center"/>
    </xf>
    <xf numFmtId="0" fontId="19" fillId="0" borderId="45" xfId="0" applyFont="1" applyBorder="1" applyAlignment="1">
      <alignment horizontal="left" vertical="center" wrapText="1"/>
    </xf>
    <xf numFmtId="0" fontId="20" fillId="0" borderId="26" xfId="0" applyFont="1" applyBorder="1" applyAlignment="1">
      <alignment vertical="center"/>
    </xf>
    <xf numFmtId="0" fontId="19" fillId="0" borderId="52" xfId="0" applyFont="1" applyBorder="1" applyAlignment="1">
      <alignment horizontal="left" vertical="center"/>
    </xf>
    <xf numFmtId="3" fontId="20" fillId="0" borderId="53" xfId="0" applyNumberFormat="1" applyFont="1" applyBorder="1" applyAlignment="1">
      <alignment vertical="center" wrapText="1"/>
    </xf>
    <xf numFmtId="0" fontId="23" fillId="2" borderId="13" xfId="0" applyFont="1" applyFill="1" applyBorder="1" applyAlignment="1">
      <alignment horizontal="center" vertical="center" wrapText="1"/>
    </xf>
    <xf numFmtId="0" fontId="23" fillId="2" borderId="28" xfId="0" applyFont="1" applyFill="1" applyBorder="1" applyAlignment="1">
      <alignment horizontal="center" vertical="center" wrapText="1"/>
    </xf>
    <xf numFmtId="0" fontId="23" fillId="2" borderId="65" xfId="0" applyFont="1" applyFill="1" applyBorder="1" applyAlignment="1">
      <alignment horizontal="center" vertical="center" wrapText="1"/>
    </xf>
    <xf numFmtId="0" fontId="17" fillId="0" borderId="14" xfId="0" applyFont="1" applyBorder="1" applyAlignment="1">
      <alignment horizontal="right" vertical="center" wrapText="1"/>
    </xf>
    <xf numFmtId="0" fontId="17" fillId="0" borderId="57" xfId="0" applyFont="1" applyBorder="1" applyAlignment="1">
      <alignment horizontal="right" vertical="center" wrapText="1"/>
    </xf>
    <xf numFmtId="0" fontId="17" fillId="0" borderId="1" xfId="0" applyFont="1" applyBorder="1" applyAlignment="1">
      <alignment horizontal="right" vertical="center" wrapText="1"/>
    </xf>
    <xf numFmtId="0" fontId="17" fillId="0" borderId="58" xfId="0" applyFont="1" applyBorder="1" applyAlignment="1">
      <alignment horizontal="right" vertical="center" wrapText="1"/>
    </xf>
    <xf numFmtId="0" fontId="24" fillId="0" borderId="1" xfId="1" applyFont="1" applyBorder="1" applyAlignment="1">
      <alignment horizontal="right" vertical="center" wrapText="1"/>
    </xf>
    <xf numFmtId="0" fontId="17" fillId="0" borderId="1" xfId="0" applyFont="1" applyBorder="1" applyAlignment="1">
      <alignment vertical="top" wrapText="1"/>
    </xf>
    <xf numFmtId="0" fontId="17" fillId="0" borderId="23" xfId="0" applyFont="1" applyBorder="1" applyAlignment="1">
      <alignment horizontal="right" vertical="top" wrapText="1"/>
    </xf>
    <xf numFmtId="0" fontId="17" fillId="0" borderId="23" xfId="0" applyFont="1" applyBorder="1" applyAlignment="1">
      <alignment horizontal="right" vertical="center" wrapText="1"/>
    </xf>
    <xf numFmtId="0" fontId="17" fillId="0" borderId="61" xfId="0" applyFont="1" applyBorder="1" applyAlignment="1">
      <alignment horizontal="right" vertical="top" wrapText="1"/>
    </xf>
    <xf numFmtId="0" fontId="17" fillId="0" borderId="39" xfId="0" applyFont="1" applyBorder="1" applyAlignment="1">
      <alignment horizontal="left" vertical="center" wrapText="1"/>
    </xf>
    <xf numFmtId="0" fontId="17" fillId="0" borderId="7" xfId="0" applyFont="1" applyBorder="1" applyAlignment="1">
      <alignment horizontal="left" vertical="center" wrapText="1"/>
    </xf>
    <xf numFmtId="0" fontId="17" fillId="0" borderId="62" xfId="0" applyFont="1" applyBorder="1" applyAlignment="1">
      <alignment horizontal="left" vertical="center" wrapText="1"/>
    </xf>
    <xf numFmtId="0" fontId="4" fillId="0" borderId="49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justify" vertical="center" wrapText="1"/>
    </xf>
    <xf numFmtId="0" fontId="4" fillId="0" borderId="6" xfId="0" applyFont="1" applyBorder="1" applyAlignment="1">
      <alignment horizontal="justify" vertical="center" wrapText="1"/>
    </xf>
    <xf numFmtId="0" fontId="4" fillId="0" borderId="2" xfId="0" applyFont="1" applyBorder="1" applyAlignment="1">
      <alignment horizontal="justify" vertical="center" wrapText="1"/>
    </xf>
    <xf numFmtId="0" fontId="4" fillId="0" borderId="37" xfId="0" applyFont="1" applyBorder="1" applyAlignment="1">
      <alignment horizontal="justify" vertical="center" wrapText="1"/>
    </xf>
    <xf numFmtId="0" fontId="4" fillId="0" borderId="70" xfId="0" applyFont="1" applyBorder="1" applyAlignment="1">
      <alignment horizontal="justify" vertical="center" wrapText="1"/>
    </xf>
    <xf numFmtId="0" fontId="4" fillId="0" borderId="20" xfId="0" applyFont="1" applyBorder="1" applyAlignment="1">
      <alignment horizontal="right" vertical="center" wrapText="1"/>
    </xf>
    <xf numFmtId="0" fontId="4" fillId="0" borderId="59" xfId="0" applyFont="1" applyBorder="1" applyAlignment="1">
      <alignment horizontal="right" vertical="center" wrapText="1"/>
    </xf>
    <xf numFmtId="0" fontId="8" fillId="0" borderId="59" xfId="1" applyBorder="1" applyAlignment="1">
      <alignment horizontal="right" vertical="center" wrapText="1"/>
    </xf>
    <xf numFmtId="0" fontId="4" fillId="0" borderId="21" xfId="0" applyFont="1" applyBorder="1" applyAlignment="1">
      <alignment horizontal="right" vertical="center" wrapText="1"/>
    </xf>
    <xf numFmtId="0" fontId="4" fillId="0" borderId="66" xfId="0" applyFont="1" applyBorder="1" applyAlignment="1">
      <alignment horizontal="right" vertical="center" wrapText="1"/>
    </xf>
    <xf numFmtId="0" fontId="4" fillId="0" borderId="56" xfId="0" applyFont="1" applyBorder="1" applyAlignment="1">
      <alignment horizontal="right" vertical="center" wrapText="1"/>
    </xf>
    <xf numFmtId="0" fontId="4" fillId="0" borderId="71" xfId="0" applyFont="1" applyBorder="1" applyAlignment="1">
      <alignment horizontal="right" vertical="center" wrapText="1"/>
    </xf>
    <xf numFmtId="0" fontId="4" fillId="0" borderId="61" xfId="0" applyFont="1" applyBorder="1" applyAlignment="1">
      <alignment horizontal="right" vertical="center" wrapText="1"/>
    </xf>
    <xf numFmtId="0" fontId="23" fillId="3" borderId="45" xfId="0" applyFont="1" applyFill="1" applyBorder="1" applyAlignment="1">
      <alignment horizontal="center" vertical="center" wrapText="1"/>
    </xf>
    <xf numFmtId="0" fontId="23" fillId="3" borderId="26" xfId="0" applyFont="1" applyFill="1" applyBorder="1" applyAlignment="1">
      <alignment horizontal="center" vertical="center" wrapText="1"/>
    </xf>
    <xf numFmtId="0" fontId="13" fillId="0" borderId="20" xfId="0" applyFont="1" applyBorder="1" applyAlignment="1">
      <alignment horizontal="right" vertical="center" wrapText="1"/>
    </xf>
    <xf numFmtId="0" fontId="13" fillId="0" borderId="59" xfId="0" applyFont="1" applyBorder="1" applyAlignment="1">
      <alignment horizontal="right" vertical="center" wrapText="1"/>
    </xf>
    <xf numFmtId="0" fontId="13" fillId="0" borderId="21" xfId="0" applyFont="1" applyBorder="1" applyAlignment="1">
      <alignment horizontal="right" vertical="center" wrapText="1"/>
    </xf>
    <xf numFmtId="0" fontId="0" fillId="0" borderId="55" xfId="0" applyBorder="1" applyAlignment="1">
      <alignment horizontal="left" vertical="center" wrapText="1"/>
    </xf>
    <xf numFmtId="0" fontId="0" fillId="0" borderId="54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7" fillId="3" borderId="50" xfId="0" applyFont="1" applyFill="1" applyBorder="1" applyAlignment="1">
      <alignment horizontal="justify" vertical="center" wrapText="1"/>
    </xf>
    <xf numFmtId="0" fontId="7" fillId="3" borderId="24" xfId="0" applyFont="1" applyFill="1" applyBorder="1" applyAlignment="1">
      <alignment horizontal="justify" vertical="center" wrapText="1"/>
    </xf>
    <xf numFmtId="0" fontId="7" fillId="3" borderId="46" xfId="0" applyFont="1" applyFill="1" applyBorder="1" applyAlignment="1">
      <alignment horizontal="justify" vertical="center" wrapText="1"/>
    </xf>
    <xf numFmtId="0" fontId="25" fillId="3" borderId="36" xfId="0" applyFont="1" applyFill="1" applyBorder="1" applyAlignment="1">
      <alignment horizontal="center" vertical="center" textRotation="90" wrapText="1"/>
    </xf>
    <xf numFmtId="0" fontId="25" fillId="3" borderId="43" xfId="0" applyFont="1" applyFill="1" applyBorder="1" applyAlignment="1">
      <alignment horizontal="center" vertical="center" textRotation="90"/>
    </xf>
    <xf numFmtId="0" fontId="25" fillId="3" borderId="50" xfId="0" applyFont="1" applyFill="1" applyBorder="1" applyAlignment="1">
      <alignment horizontal="center" vertical="center" textRotation="90"/>
    </xf>
    <xf numFmtId="0" fontId="4" fillId="0" borderId="13" xfId="0" applyFont="1" applyFill="1" applyBorder="1" applyAlignment="1">
      <alignment horizontal="justify" vertical="center" wrapText="1"/>
    </xf>
    <xf numFmtId="0" fontId="4" fillId="0" borderId="18" xfId="0" applyFont="1" applyFill="1" applyBorder="1" applyAlignment="1">
      <alignment horizontal="justify" vertical="center" wrapText="1"/>
    </xf>
    <xf numFmtId="0" fontId="4" fillId="0" borderId="20" xfId="0" applyFont="1" applyFill="1" applyBorder="1" applyAlignment="1">
      <alignment horizontal="justify" vertical="center" wrapText="1"/>
    </xf>
    <xf numFmtId="0" fontId="4" fillId="0" borderId="21" xfId="0" applyFont="1" applyFill="1" applyBorder="1" applyAlignment="1">
      <alignment horizontal="justify" vertical="center" wrapText="1"/>
    </xf>
    <xf numFmtId="0" fontId="4" fillId="0" borderId="22" xfId="0" applyFont="1" applyFill="1" applyBorder="1" applyAlignment="1">
      <alignment horizontal="justify" vertical="center" wrapText="1"/>
    </xf>
    <xf numFmtId="0" fontId="23" fillId="3" borderId="32" xfId="0" applyFont="1" applyFill="1" applyBorder="1" applyAlignment="1">
      <alignment horizontal="center" vertical="center" wrapText="1"/>
    </xf>
    <xf numFmtId="0" fontId="23" fillId="3" borderId="73" xfId="0" applyFont="1" applyFill="1" applyBorder="1" applyAlignment="1">
      <alignment horizontal="center" vertical="center" wrapText="1"/>
    </xf>
    <xf numFmtId="0" fontId="23" fillId="3" borderId="74" xfId="0" applyFont="1" applyFill="1" applyBorder="1" applyAlignment="1">
      <alignment horizontal="center" vertical="center" wrapText="1"/>
    </xf>
    <xf numFmtId="0" fontId="23" fillId="3" borderId="51" xfId="0" applyFont="1" applyFill="1" applyBorder="1" applyAlignment="1">
      <alignment horizontal="center" vertical="center" wrapText="1"/>
    </xf>
    <xf numFmtId="0" fontId="23" fillId="3" borderId="17" xfId="0" applyFont="1" applyFill="1" applyBorder="1" applyAlignment="1">
      <alignment horizontal="center" vertical="center" wrapText="1"/>
    </xf>
    <xf numFmtId="0" fontId="23" fillId="3" borderId="44" xfId="0" applyFont="1" applyFill="1" applyBorder="1" applyAlignment="1">
      <alignment horizontal="center" vertical="center" wrapText="1"/>
    </xf>
    <xf numFmtId="0" fontId="23" fillId="3" borderId="45" xfId="0" applyFont="1" applyFill="1" applyBorder="1" applyAlignment="1">
      <alignment horizontal="center" vertical="center" wrapText="1"/>
    </xf>
    <xf numFmtId="0" fontId="23" fillId="3" borderId="67" xfId="0" applyFont="1" applyFill="1" applyBorder="1" applyAlignment="1">
      <alignment horizontal="center" vertical="center" wrapText="1"/>
    </xf>
    <xf numFmtId="0" fontId="23" fillId="3" borderId="68" xfId="0" applyFont="1" applyFill="1" applyBorder="1" applyAlignment="1">
      <alignment horizontal="center" vertical="center" wrapText="1"/>
    </xf>
    <xf numFmtId="0" fontId="23" fillId="3" borderId="69" xfId="0" applyFont="1" applyFill="1" applyBorder="1" applyAlignment="1">
      <alignment horizontal="center" vertical="center" wrapText="1"/>
    </xf>
    <xf numFmtId="0" fontId="25" fillId="2" borderId="63" xfId="0" applyFont="1" applyFill="1" applyBorder="1" applyAlignment="1">
      <alignment horizontal="center" vertical="center"/>
    </xf>
    <xf numFmtId="0" fontId="25" fillId="2" borderId="72" xfId="0" applyFont="1" applyFill="1" applyBorder="1" applyAlignment="1">
      <alignment horizontal="center" vertical="center"/>
    </xf>
    <xf numFmtId="0" fontId="25" fillId="2" borderId="64" xfId="0" applyFont="1" applyFill="1" applyBorder="1" applyAlignment="1">
      <alignment horizontal="center" vertical="center"/>
    </xf>
    <xf numFmtId="0" fontId="5" fillId="0" borderId="37" xfId="0" applyFont="1" applyBorder="1" applyAlignment="1">
      <alignment horizontal="justify" vertical="center" wrapText="1"/>
    </xf>
    <xf numFmtId="0" fontId="5" fillId="0" borderId="38" xfId="0" applyFont="1" applyBorder="1" applyAlignment="1">
      <alignment horizontal="justify" vertical="center" wrapText="1"/>
    </xf>
    <xf numFmtId="0" fontId="5" fillId="0" borderId="39" xfId="0" applyFont="1" applyBorder="1" applyAlignment="1">
      <alignment horizontal="justify" vertical="center" wrapText="1"/>
    </xf>
    <xf numFmtId="0" fontId="5" fillId="0" borderId="6" xfId="0" applyFont="1" applyBorder="1" applyAlignment="1">
      <alignment horizontal="justify" vertical="center" wrapText="1"/>
    </xf>
    <xf numFmtId="0" fontId="5" fillId="0" borderId="7" xfId="0" applyFont="1" applyBorder="1" applyAlignment="1">
      <alignment horizontal="justify" vertical="center" wrapText="1"/>
    </xf>
    <xf numFmtId="0" fontId="5" fillId="0" borderId="21" xfId="0" applyFont="1" applyBorder="1" applyAlignment="1">
      <alignment horizontal="justify" vertical="center" wrapText="1"/>
    </xf>
    <xf numFmtId="0" fontId="5" fillId="0" borderId="22" xfId="0" applyFont="1" applyBorder="1" applyAlignment="1">
      <alignment horizontal="justify" vertical="center" wrapText="1"/>
    </xf>
    <xf numFmtId="0" fontId="5" fillId="0" borderId="8" xfId="0" applyFont="1" applyBorder="1" applyAlignment="1">
      <alignment horizontal="justify" vertical="center" wrapText="1"/>
    </xf>
    <xf numFmtId="0" fontId="5" fillId="0" borderId="29" xfId="0" applyFont="1" applyBorder="1" applyAlignment="1">
      <alignment horizontal="justify" vertical="center" wrapText="1"/>
    </xf>
    <xf numFmtId="0" fontId="5" fillId="0" borderId="36" xfId="0" applyFont="1" applyBorder="1" applyAlignment="1">
      <alignment vertical="top" wrapText="1"/>
    </xf>
    <xf numFmtId="0" fontId="5" fillId="0" borderId="33" xfId="0" applyFont="1" applyBorder="1" applyAlignment="1">
      <alignment vertical="top" wrapText="1"/>
    </xf>
    <xf numFmtId="0" fontId="5" fillId="0" borderId="41" xfId="0" applyFont="1" applyBorder="1" applyAlignment="1">
      <alignment vertical="top" wrapText="1"/>
    </xf>
    <xf numFmtId="0" fontId="5" fillId="0" borderId="5" xfId="0" applyFont="1" applyBorder="1" applyAlignment="1">
      <alignment vertical="top" wrapText="1"/>
    </xf>
    <xf numFmtId="0" fontId="14" fillId="0" borderId="13" xfId="0" applyFont="1" applyBorder="1" applyAlignment="1">
      <alignment horizontal="center" vertical="center" textRotation="90" wrapText="1"/>
    </xf>
    <xf numFmtId="0" fontId="14" fillId="0" borderId="18" xfId="0" applyFont="1" applyBorder="1" applyAlignment="1">
      <alignment horizontal="center" vertical="center" textRotation="90"/>
    </xf>
    <xf numFmtId="0" fontId="14" fillId="0" borderId="32" xfId="0" applyFont="1" applyBorder="1" applyAlignment="1">
      <alignment horizontal="center" vertical="center" textRotation="90" wrapText="1"/>
    </xf>
    <xf numFmtId="0" fontId="14" fillId="0" borderId="34" xfId="0" applyFont="1" applyBorder="1" applyAlignment="1">
      <alignment horizontal="center" vertical="center" textRotation="90"/>
    </xf>
    <xf numFmtId="0" fontId="14" fillId="0" borderId="35" xfId="0" applyFont="1" applyBorder="1" applyAlignment="1">
      <alignment horizontal="center" vertical="center" textRotation="90"/>
    </xf>
    <xf numFmtId="0" fontId="5" fillId="0" borderId="2" xfId="0" applyFont="1" applyBorder="1" applyAlignment="1">
      <alignment horizontal="justify" vertical="center" wrapText="1"/>
    </xf>
    <xf numFmtId="0" fontId="5" fillId="0" borderId="3" xfId="0" applyFont="1" applyBorder="1" applyAlignment="1">
      <alignment horizontal="justify" vertical="center" wrapText="1"/>
    </xf>
    <xf numFmtId="0" fontId="5" fillId="0" borderId="42" xfId="0" applyFont="1" applyBorder="1" applyAlignment="1">
      <alignment horizontal="justify" vertical="center" wrapText="1"/>
    </xf>
    <xf numFmtId="0" fontId="4" fillId="0" borderId="33" xfId="0" applyFont="1" applyBorder="1" applyAlignment="1">
      <alignment horizontal="justify" vertical="center" wrapText="1"/>
    </xf>
    <xf numFmtId="0" fontId="4" fillId="0" borderId="27" xfId="0" applyFont="1" applyBorder="1" applyAlignment="1">
      <alignment horizontal="justify" vertical="center" wrapText="1"/>
    </xf>
    <xf numFmtId="0" fontId="4" fillId="0" borderId="5" xfId="0" applyFont="1" applyBorder="1" applyAlignment="1">
      <alignment horizontal="justify" vertical="center" wrapText="1"/>
    </xf>
    <xf numFmtId="0" fontId="4" fillId="0" borderId="3" xfId="0" applyFont="1" applyBorder="1" applyAlignment="1">
      <alignment horizontal="justify" vertical="center" wrapText="1"/>
    </xf>
    <xf numFmtId="0" fontId="4" fillId="0" borderId="28" xfId="0" applyFont="1" applyBorder="1" applyAlignment="1">
      <alignment horizontal="justify" vertical="center" wrapText="1"/>
    </xf>
    <xf numFmtId="0" fontId="4" fillId="0" borderId="10" xfId="0" applyFont="1" applyBorder="1" applyAlignment="1">
      <alignment horizontal="justify" vertical="center" wrapText="1"/>
    </xf>
    <xf numFmtId="0" fontId="4" fillId="0" borderId="9" xfId="0" applyFont="1" applyBorder="1" applyAlignment="1">
      <alignment horizontal="justify" vertical="center" wrapText="1"/>
    </xf>
    <xf numFmtId="0" fontId="4" fillId="0" borderId="8" xfId="0" applyFont="1" applyBorder="1" applyAlignment="1">
      <alignment horizontal="justify" vertical="center" wrapText="1"/>
    </xf>
    <xf numFmtId="0" fontId="4" fillId="0" borderId="30" xfId="0" applyFont="1" applyBorder="1" applyAlignment="1">
      <alignment horizontal="justify" vertical="center" wrapText="1"/>
    </xf>
    <xf numFmtId="0" fontId="16" fillId="4" borderId="47" xfId="0" applyFont="1" applyFill="1" applyBorder="1" applyAlignment="1">
      <alignment horizontal="center" vertical="center"/>
    </xf>
    <xf numFmtId="0" fontId="16" fillId="4" borderId="48" xfId="0" applyFont="1" applyFill="1" applyBorder="1" applyAlignment="1">
      <alignment horizontal="center" vertical="center"/>
    </xf>
    <xf numFmtId="0" fontId="22" fillId="5" borderId="47" xfId="0" applyFont="1" applyFill="1" applyBorder="1" applyAlignment="1">
      <alignment horizontal="center" vertical="center" wrapText="1"/>
    </xf>
    <xf numFmtId="0" fontId="22" fillId="5" borderId="48" xfId="0" applyFont="1" applyFill="1" applyBorder="1" applyAlignment="1">
      <alignment horizontal="center" vertical="center" wrapText="1"/>
    </xf>
  </cellXfs>
  <cellStyles count="2">
    <cellStyle name="Hypertextové prepojenie" xfId="1" builtinId="8"/>
    <cellStyle name="Normálna" xfId="0" builtinId="0"/>
  </cellStyles>
  <dxfs count="0"/>
  <tableStyles count="0" defaultTableStyle="TableStyleMedium2" defaultPivotStyle="PivotStyleLight16"/>
  <colors>
    <mruColors>
      <color rgb="FFB7DCC4"/>
      <color rgb="FF2E8B57"/>
      <color rgb="FFA8E2C2"/>
      <color rgb="FF40C07A"/>
      <color rgb="FF94DCB5"/>
      <color rgb="FF81D5A7"/>
      <color rgb="FF39AD6D"/>
      <color rgb="FF21FF90"/>
      <color rgb="FFB3FFD9"/>
      <color rgb="FF33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12</xdr:row>
      <xdr:rowOff>107674</xdr:rowOff>
    </xdr:from>
    <xdr:to>
      <xdr:col>4</xdr:col>
      <xdr:colOff>331304</xdr:colOff>
      <xdr:row>15</xdr:row>
      <xdr:rowOff>174689</xdr:rowOff>
    </xdr:to>
    <xdr:pic>
      <xdr:nvPicPr>
        <xdr:cNvPr id="5" name="Obrázok 4" descr="C:\Users\zajickova\Documents\Zelena podnikom\Informovanost a komunikacia\loga doc EU PSK SIEA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657022"/>
          <a:ext cx="6385891" cy="6385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1548847</xdr:colOff>
      <xdr:row>0</xdr:row>
      <xdr:rowOff>91108</xdr:rowOff>
    </xdr:from>
    <xdr:to>
      <xdr:col>2</xdr:col>
      <xdr:colOff>521803</xdr:colOff>
      <xdr:row>0</xdr:row>
      <xdr:rowOff>633562</xdr:rowOff>
    </xdr:to>
    <xdr:pic>
      <xdr:nvPicPr>
        <xdr:cNvPr id="6" name="Obrázok 5" descr="C:\Users\zajickova\Documents\Zelena podnikom\Informovanost a komunikacia\Logo ZP_upr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1760" y="91108"/>
          <a:ext cx="1383195" cy="5424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342900</xdr:colOff>
      <xdr:row>2</xdr:row>
      <xdr:rowOff>285750</xdr:rowOff>
    </xdr:from>
    <xdr:to>
      <xdr:col>1</xdr:col>
      <xdr:colOff>2409825</xdr:colOff>
      <xdr:row>3</xdr:row>
      <xdr:rowOff>143043</xdr:rowOff>
    </xdr:to>
    <xdr:pic>
      <xdr:nvPicPr>
        <xdr:cNvPr id="2" name="Obrázok 1" descr="image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0" y="2219325"/>
          <a:ext cx="2066925" cy="35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180975</xdr:colOff>
      <xdr:row>7</xdr:row>
      <xdr:rowOff>447675</xdr:rowOff>
    </xdr:from>
    <xdr:to>
      <xdr:col>1</xdr:col>
      <xdr:colOff>2478799</xdr:colOff>
      <xdr:row>8</xdr:row>
      <xdr:rowOff>133350</xdr:rowOff>
    </xdr:to>
    <xdr:pic>
      <xdr:nvPicPr>
        <xdr:cNvPr id="3" name="Obrázok 2" descr="image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5" y="5524500"/>
          <a:ext cx="2297824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hyperlink" Target="https://eur-lex.europa.eu/legal-content/SK/AUTO/?uri=celex:32013D0114R%2803%29" TargetMode="External"/><Relationship Id="rId1" Type="http://schemas.openxmlformats.org/officeDocument/2006/relationships/hyperlink" Target="https://eur-lex.europa.eu/legal-content/SK/TXT/HTML/?uri=CELEX:02013D0114-20130306&amp;from=SK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I11"/>
  <sheetViews>
    <sheetView showGridLines="0" tabSelected="1" zoomScale="115" zoomScaleNormal="115" workbookViewId="0">
      <selection activeCell="B10" sqref="B10:C10"/>
    </sheetView>
  </sheetViews>
  <sheetFormatPr defaultRowHeight="14.4"/>
  <cols>
    <col min="1" max="1" width="9.109375" customWidth="1"/>
    <col min="2" max="2" width="36.109375" customWidth="1"/>
    <col min="3" max="3" width="36.33203125" customWidth="1"/>
    <col min="4" max="5" width="9.109375" customWidth="1"/>
    <col min="6" max="6" width="21.33203125" customWidth="1"/>
    <col min="7" max="7" width="28" customWidth="1"/>
    <col min="8" max="8" width="9.109375" customWidth="1"/>
  </cols>
  <sheetData>
    <row r="1" spans="2:9" ht="57.75" customHeight="1"/>
    <row r="2" spans="2:9" ht="15" thickBot="1"/>
    <row r="3" spans="2:9" ht="72.75" customHeight="1" thickBot="1">
      <c r="B3" s="156" t="s">
        <v>87</v>
      </c>
      <c r="C3" s="157"/>
      <c r="F3" s="44" t="s">
        <v>72</v>
      </c>
      <c r="G3" s="44" t="s">
        <v>73</v>
      </c>
      <c r="I3" s="40"/>
    </row>
    <row r="4" spans="2:9" ht="30" customHeight="1" thickBot="1">
      <c r="B4" s="154" t="s">
        <v>63</v>
      </c>
      <c r="C4" s="155"/>
      <c r="F4" s="99" t="s">
        <v>9</v>
      </c>
      <c r="G4" s="99" t="s">
        <v>69</v>
      </c>
    </row>
    <row r="5" spans="2:9" ht="27" customHeight="1">
      <c r="B5" s="55" t="s">
        <v>53</v>
      </c>
      <c r="C5" s="56"/>
      <c r="F5" s="99"/>
      <c r="G5" s="99"/>
    </row>
    <row r="6" spans="2:9" ht="27" customHeight="1">
      <c r="B6" s="57" t="s">
        <v>51</v>
      </c>
      <c r="C6" s="58"/>
      <c r="F6" s="99"/>
      <c r="G6" s="99"/>
      <c r="I6" s="40"/>
    </row>
    <row r="7" spans="2:9" ht="27" customHeight="1">
      <c r="B7" s="57" t="s">
        <v>65</v>
      </c>
      <c r="C7" s="58" t="s">
        <v>10</v>
      </c>
      <c r="F7" s="98"/>
      <c r="G7" s="98"/>
    </row>
    <row r="8" spans="2:9" ht="27" customHeight="1">
      <c r="B8" s="57" t="s">
        <v>0</v>
      </c>
      <c r="C8" s="58"/>
      <c r="F8" s="97" t="s">
        <v>16</v>
      </c>
      <c r="G8" s="97" t="s">
        <v>70</v>
      </c>
    </row>
    <row r="9" spans="2:9" ht="27" customHeight="1" thickBot="1">
      <c r="B9" s="59" t="s">
        <v>79</v>
      </c>
      <c r="C9" s="60"/>
      <c r="F9" s="98"/>
      <c r="G9" s="98"/>
      <c r="I9" s="40"/>
    </row>
    <row r="10" spans="2:9" ht="30" customHeight="1" thickBot="1">
      <c r="B10" s="154" t="s">
        <v>64</v>
      </c>
      <c r="C10" s="155"/>
      <c r="F10" s="41" t="s">
        <v>19</v>
      </c>
      <c r="G10" s="42" t="s">
        <v>71</v>
      </c>
    </row>
    <row r="11" spans="2:9" ht="66.75" customHeight="1" thickBot="1">
      <c r="B11" s="61" t="s">
        <v>80</v>
      </c>
      <c r="C11" s="62" t="str">
        <f>Výsledok!AD12</f>
        <v/>
      </c>
      <c r="G11" s="43"/>
    </row>
  </sheetData>
  <mergeCells count="7">
    <mergeCell ref="B3:C3"/>
    <mergeCell ref="B4:C4"/>
    <mergeCell ref="B10:C10"/>
    <mergeCell ref="F8:F9"/>
    <mergeCell ref="G8:G9"/>
    <mergeCell ref="G4:G7"/>
    <mergeCell ref="F4:F7"/>
  </mergeCells>
  <dataValidations xWindow="716" yWindow="443" count="1">
    <dataValidation type="decimal" operator="greaterThan" allowBlank="1" showInputMessage="1" showErrorMessage="1" errorTitle="Vyplňte!" error="Číslo väčšie ako nula" promptTitle="Prosím vyplňte!" prompt="Inštalovaný výkon tepelného čerpadla" sqref="C9">
      <formula1>0</formula1>
    </dataValidation>
  </dataValidation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xWindow="716" yWindow="443" count="4">
        <x14:dataValidation type="list" allowBlank="1" showInputMessage="1" showErrorMessage="1" errorTitle="Vyberte!" error="Elektrická alebo termálna energia" promptTitle="Poháňanie tepelného čerpadla" prompt="Elektrická alebo termálna energia">
          <x14:formula1>
            <xm:f>Výsledok!$AB$16:$AB$17</xm:f>
          </x14:formula1>
          <xm:sqref>C5</xm:sqref>
        </x14:dataValidation>
        <x14:dataValidation type="list" allowBlank="1" showInputMessage="1" showErrorMessage="1" errorTitle="Vyberte!" error="Aerotermálna, geotermálna energia alebo hydrotermálne teplo" promptTitle="Zdroj energie" prompt="Aerotermálna, geotermálna energia alebo hydrotermálne teplo">
          <x14:formula1>
            <xm:f>Výsledok!$AB$20:$AB$22</xm:f>
          </x14:formula1>
          <xm:sqref>C6</xm:sqref>
        </x14:dataValidation>
        <x14:dataValidation type="list" allowBlank="1" showInputMessage="1" showErrorMessage="1" errorTitle="Vyberte!" error="Teplonosné médium z ponúkaných možností" promptTitle="Teplonosné médium" prompt="Možnosti v tabuľke napravo">
          <x14:formula1>
            <xm:f>Výsledok!$D$9:$D$18</xm:f>
          </x14:formula1>
          <xm:sqref>C7</xm:sqref>
        </x14:dataValidation>
        <x14:dataValidation type="list" allowBlank="1" showInputMessage="1" showErrorMessage="1" errorTitle="Vyberte!" error="Teplejšie, priemerné alebo chladnejšie podnebie" promptTitle="Prevádzkové podnebie" prompt="Prosím vyberte najviac vystihujúce podnebie prevádzky TČ">
          <x14:formula1>
            <xm:f>Výsledok!$AB$25:$AB$27</xm:f>
          </x14:formula1>
          <xm:sqref>C8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1:H10"/>
  <sheetViews>
    <sheetView showGridLines="0" workbookViewId="0">
      <selection activeCell="F8" sqref="F8"/>
    </sheetView>
  </sheetViews>
  <sheetFormatPr defaultRowHeight="14.4"/>
  <cols>
    <col min="2" max="2" width="40.109375" customWidth="1"/>
    <col min="3" max="3" width="29.109375" bestFit="1" customWidth="1"/>
    <col min="4" max="4" width="12.33203125" customWidth="1"/>
    <col min="5" max="5" width="11.109375" customWidth="1"/>
    <col min="6" max="6" width="18.6640625" customWidth="1"/>
    <col min="7" max="7" width="19" customWidth="1"/>
    <col min="8" max="8" width="29.44140625" customWidth="1"/>
  </cols>
  <sheetData>
    <row r="1" spans="2:8" ht="15" thickBot="1"/>
    <row r="2" spans="2:8" ht="63.75" customHeight="1" thickBot="1">
      <c r="B2" s="63" t="s">
        <v>22</v>
      </c>
      <c r="C2" s="64" t="s">
        <v>23</v>
      </c>
      <c r="D2" s="64" t="s">
        <v>24</v>
      </c>
      <c r="E2" s="64" t="s">
        <v>25</v>
      </c>
      <c r="F2" s="64" t="s">
        <v>74</v>
      </c>
      <c r="G2" s="64" t="s">
        <v>21</v>
      </c>
      <c r="H2" s="65" t="s">
        <v>15</v>
      </c>
    </row>
    <row r="3" spans="2:8" ht="39" customHeight="1">
      <c r="B3" s="51"/>
      <c r="C3" s="75" t="s">
        <v>26</v>
      </c>
      <c r="D3" s="48" t="s">
        <v>75</v>
      </c>
      <c r="E3" s="48" t="s">
        <v>27</v>
      </c>
      <c r="F3" s="66">
        <v>255</v>
      </c>
      <c r="G3" s="66">
        <v>74</v>
      </c>
      <c r="H3" s="67">
        <v>215</v>
      </c>
    </row>
    <row r="4" spans="2:8" ht="39" customHeight="1">
      <c r="B4" s="78"/>
      <c r="C4" s="76" t="s">
        <v>28</v>
      </c>
      <c r="D4" s="45" t="s">
        <v>75</v>
      </c>
      <c r="E4" s="45" t="s">
        <v>27</v>
      </c>
      <c r="F4" s="68">
        <v>150</v>
      </c>
      <c r="G4" s="68">
        <v>70</v>
      </c>
      <c r="H4" s="69">
        <v>120</v>
      </c>
    </row>
    <row r="5" spans="2:8" ht="39" customHeight="1">
      <c r="B5" s="52"/>
      <c r="C5" s="76" t="s">
        <v>29</v>
      </c>
      <c r="D5" s="45" t="s">
        <v>76</v>
      </c>
      <c r="E5" s="45" t="s">
        <v>30</v>
      </c>
      <c r="F5" s="70" t="s">
        <v>31</v>
      </c>
      <c r="G5" s="70" t="s">
        <v>32</v>
      </c>
      <c r="H5" s="69">
        <v>660</v>
      </c>
    </row>
    <row r="6" spans="2:8" ht="49.5" customHeight="1">
      <c r="B6" s="53"/>
      <c r="C6" s="76" t="s">
        <v>33</v>
      </c>
      <c r="D6" s="45" t="s">
        <v>77</v>
      </c>
      <c r="E6" s="45" t="s">
        <v>34</v>
      </c>
      <c r="F6" s="68" t="s">
        <v>35</v>
      </c>
      <c r="G6" s="68" t="s">
        <v>36</v>
      </c>
      <c r="H6" s="69" t="s">
        <v>37</v>
      </c>
    </row>
    <row r="7" spans="2:8" ht="39" customHeight="1">
      <c r="B7" s="78"/>
      <c r="C7" s="76" t="s">
        <v>38</v>
      </c>
      <c r="D7" s="45" t="s">
        <v>7</v>
      </c>
      <c r="E7" s="71"/>
      <c r="F7" s="68">
        <v>2.6</v>
      </c>
      <c r="G7" s="68">
        <v>3.5</v>
      </c>
      <c r="H7" s="69">
        <v>2.6</v>
      </c>
    </row>
    <row r="8" spans="2:8" ht="49.5" customHeight="1">
      <c r="B8" s="53"/>
      <c r="C8" s="76" t="s">
        <v>39</v>
      </c>
      <c r="D8" s="45" t="s">
        <v>78</v>
      </c>
      <c r="E8" s="45" t="s">
        <v>34</v>
      </c>
      <c r="F8" s="68" t="s">
        <v>40</v>
      </c>
      <c r="G8" s="68" t="s">
        <v>41</v>
      </c>
      <c r="H8" s="69" t="s">
        <v>42</v>
      </c>
    </row>
    <row r="9" spans="2:8" ht="49.5" customHeight="1" thickBot="1">
      <c r="B9" s="54"/>
      <c r="C9" s="77" t="s">
        <v>43</v>
      </c>
      <c r="D9" s="50" t="s">
        <v>78</v>
      </c>
      <c r="E9" s="50" t="s">
        <v>34</v>
      </c>
      <c r="F9" s="72"/>
      <c r="G9" s="73" t="s">
        <v>44</v>
      </c>
      <c r="H9" s="74"/>
    </row>
    <row r="10" spans="2:8" ht="114" customHeight="1" thickBot="1">
      <c r="B10" s="100" t="s">
        <v>45</v>
      </c>
      <c r="C10" s="101"/>
      <c r="D10" s="101"/>
      <c r="E10" s="101"/>
      <c r="F10" s="101"/>
      <c r="G10" s="101"/>
      <c r="H10" s="102"/>
    </row>
  </sheetData>
  <mergeCells count="1">
    <mergeCell ref="B10:H10"/>
  </mergeCells>
  <hyperlinks>
    <hyperlink ref="F5" r:id="rId1" location="E0012" display="https://eur-lex.europa.eu/legal-content/SK/TXT/HTML/?uri=CELEX:02013D0114-20130306&amp;from=SK - E0012"/>
    <hyperlink ref="G5" r:id="rId2" tooltip="32013D0114R(03): REPLACED" display="https://eur-lex.europa.eu/legal-content/SK/AUTO/?uri=celex:32013D0114R%2803%29"/>
  </hyperlinks>
  <pageMargins left="0.7" right="0.7" top="0.75" bottom="0.75" header="0.3" footer="0.3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B1:J24"/>
  <sheetViews>
    <sheetView showGridLines="0" topLeftCell="D1" workbookViewId="0">
      <selection activeCell="D1" sqref="A1:XFD1"/>
    </sheetView>
  </sheetViews>
  <sheetFormatPr defaultRowHeight="14.4"/>
  <cols>
    <col min="2" max="2" width="20.88671875" bestFit="1" customWidth="1"/>
    <col min="3" max="3" width="36.44140625" bestFit="1" customWidth="1"/>
    <col min="4" max="4" width="37.5546875" bestFit="1" customWidth="1"/>
    <col min="5" max="6" width="11.6640625" customWidth="1"/>
    <col min="7" max="7" width="11.33203125" customWidth="1"/>
    <col min="8" max="10" width="11.6640625" customWidth="1"/>
  </cols>
  <sheetData>
    <row r="1" spans="2:10" ht="15" thickBot="1"/>
    <row r="2" spans="2:10" ht="16.2" thickBot="1">
      <c r="B2" s="121" t="s">
        <v>84</v>
      </c>
      <c r="C2" s="114" t="s">
        <v>67</v>
      </c>
      <c r="D2" s="118" t="s">
        <v>65</v>
      </c>
      <c r="E2" s="111" t="s">
        <v>0</v>
      </c>
      <c r="F2" s="112"/>
      <c r="G2" s="112"/>
      <c r="H2" s="112"/>
      <c r="I2" s="112"/>
      <c r="J2" s="113"/>
    </row>
    <row r="3" spans="2:10" ht="15.6">
      <c r="B3" s="122"/>
      <c r="C3" s="116"/>
      <c r="D3" s="119"/>
      <c r="E3" s="114" t="s">
        <v>1</v>
      </c>
      <c r="F3" s="115"/>
      <c r="G3" s="114" t="s">
        <v>2</v>
      </c>
      <c r="H3" s="115"/>
      <c r="I3" s="114" t="s">
        <v>3</v>
      </c>
      <c r="J3" s="115"/>
    </row>
    <row r="4" spans="2:10" ht="49.8" thickBot="1">
      <c r="B4" s="123"/>
      <c r="C4" s="117"/>
      <c r="D4" s="120"/>
      <c r="E4" s="92" t="s">
        <v>81</v>
      </c>
      <c r="F4" s="93" t="s">
        <v>82</v>
      </c>
      <c r="G4" s="92" t="s">
        <v>81</v>
      </c>
      <c r="H4" s="93" t="s">
        <v>83</v>
      </c>
      <c r="I4" s="92" t="s">
        <v>81</v>
      </c>
      <c r="J4" s="93" t="s">
        <v>83</v>
      </c>
    </row>
    <row r="5" spans="2:10">
      <c r="B5" s="103" t="s">
        <v>85</v>
      </c>
      <c r="C5" s="107" t="s">
        <v>9</v>
      </c>
      <c r="D5" s="79" t="s">
        <v>10</v>
      </c>
      <c r="E5" s="84">
        <v>1200</v>
      </c>
      <c r="F5" s="47">
        <v>2.7</v>
      </c>
      <c r="G5" s="94">
        <v>1770</v>
      </c>
      <c r="H5" s="47">
        <v>2.6</v>
      </c>
      <c r="I5" s="84">
        <v>1970</v>
      </c>
      <c r="J5" s="47">
        <v>2.5</v>
      </c>
    </row>
    <row r="6" spans="2:10">
      <c r="B6" s="104"/>
      <c r="C6" s="107"/>
      <c r="D6" s="80" t="s">
        <v>11</v>
      </c>
      <c r="E6" s="85">
        <v>1170</v>
      </c>
      <c r="F6" s="46">
        <v>2.7</v>
      </c>
      <c r="G6" s="85">
        <v>1640</v>
      </c>
      <c r="H6" s="46">
        <v>2.6</v>
      </c>
      <c r="I6" s="85">
        <v>1710</v>
      </c>
      <c r="J6" s="46">
        <v>2.5</v>
      </c>
    </row>
    <row r="7" spans="2:10">
      <c r="B7" s="104"/>
      <c r="C7" s="107"/>
      <c r="D7" s="80" t="s">
        <v>12</v>
      </c>
      <c r="E7" s="86">
        <v>120</v>
      </c>
      <c r="F7" s="46">
        <v>2.7</v>
      </c>
      <c r="G7" s="85">
        <v>710</v>
      </c>
      <c r="H7" s="46">
        <v>2.6</v>
      </c>
      <c r="I7" s="85">
        <v>1970</v>
      </c>
      <c r="J7" s="46">
        <v>2.5</v>
      </c>
    </row>
    <row r="8" spans="2:10">
      <c r="B8" s="104"/>
      <c r="C8" s="107"/>
      <c r="D8" s="80" t="s">
        <v>13</v>
      </c>
      <c r="E8" s="86">
        <v>120</v>
      </c>
      <c r="F8" s="46">
        <v>2.7</v>
      </c>
      <c r="G8" s="85">
        <v>660</v>
      </c>
      <c r="H8" s="46">
        <v>2.6</v>
      </c>
      <c r="I8" s="85">
        <v>1710</v>
      </c>
      <c r="J8" s="46">
        <v>2.5</v>
      </c>
    </row>
    <row r="9" spans="2:10">
      <c r="B9" s="104"/>
      <c r="C9" s="107"/>
      <c r="D9" s="80" t="s">
        <v>14</v>
      </c>
      <c r="E9" s="85">
        <v>760</v>
      </c>
      <c r="F9" s="46">
        <v>2.7</v>
      </c>
      <c r="G9" s="85">
        <v>660</v>
      </c>
      <c r="H9" s="46">
        <v>2.6</v>
      </c>
      <c r="I9" s="85">
        <v>600</v>
      </c>
      <c r="J9" s="46">
        <v>2.5</v>
      </c>
    </row>
    <row r="10" spans="2:10">
      <c r="B10" s="104"/>
      <c r="C10" s="108"/>
      <c r="D10" s="80" t="s">
        <v>15</v>
      </c>
      <c r="E10" s="85">
        <v>760</v>
      </c>
      <c r="F10" s="46">
        <v>2.7</v>
      </c>
      <c r="G10" s="95">
        <v>660</v>
      </c>
      <c r="H10" s="46">
        <v>2.6</v>
      </c>
      <c r="I10" s="85">
        <v>600</v>
      </c>
      <c r="J10" s="46">
        <v>2.5</v>
      </c>
    </row>
    <row r="11" spans="2:10">
      <c r="B11" s="104"/>
      <c r="C11" s="109" t="s">
        <v>16</v>
      </c>
      <c r="D11" s="80" t="s">
        <v>17</v>
      </c>
      <c r="E11" s="85">
        <v>1340</v>
      </c>
      <c r="F11" s="46">
        <v>3.2</v>
      </c>
      <c r="G11" s="85">
        <v>2070</v>
      </c>
      <c r="H11" s="46">
        <v>3.2</v>
      </c>
      <c r="I11" s="85">
        <v>2470</v>
      </c>
      <c r="J11" s="46">
        <v>3.2</v>
      </c>
    </row>
    <row r="12" spans="2:10">
      <c r="B12" s="104"/>
      <c r="C12" s="108"/>
      <c r="D12" s="80" t="s">
        <v>18</v>
      </c>
      <c r="E12" s="85">
        <v>1340</v>
      </c>
      <c r="F12" s="46">
        <v>3.5</v>
      </c>
      <c r="G12" s="85">
        <v>2070</v>
      </c>
      <c r="H12" s="46">
        <v>3.5</v>
      </c>
      <c r="I12" s="85">
        <v>2470</v>
      </c>
      <c r="J12" s="46">
        <v>3.5</v>
      </c>
    </row>
    <row r="13" spans="2:10">
      <c r="B13" s="104"/>
      <c r="C13" s="109" t="s">
        <v>19</v>
      </c>
      <c r="D13" s="80" t="s">
        <v>20</v>
      </c>
      <c r="E13" s="85">
        <v>1340</v>
      </c>
      <c r="F13" s="46">
        <v>3.2</v>
      </c>
      <c r="G13" s="85">
        <v>2070</v>
      </c>
      <c r="H13" s="46">
        <v>3.2</v>
      </c>
      <c r="I13" s="85">
        <v>2470</v>
      </c>
      <c r="J13" s="46">
        <v>3.2</v>
      </c>
    </row>
    <row r="14" spans="2:10" ht="15" thickBot="1">
      <c r="B14" s="104"/>
      <c r="C14" s="107"/>
      <c r="D14" s="81" t="s">
        <v>21</v>
      </c>
      <c r="E14" s="87">
        <v>1340</v>
      </c>
      <c r="F14" s="88">
        <v>3.5</v>
      </c>
      <c r="G14" s="96">
        <v>2070</v>
      </c>
      <c r="H14" s="88">
        <v>3.5</v>
      </c>
      <c r="I14" s="87">
        <v>2470</v>
      </c>
      <c r="J14" s="88">
        <v>3.5</v>
      </c>
    </row>
    <row r="15" spans="2:10">
      <c r="B15" s="103" t="s">
        <v>86</v>
      </c>
      <c r="C15" s="106" t="s">
        <v>9</v>
      </c>
      <c r="D15" s="82" t="s">
        <v>10</v>
      </c>
      <c r="E15" s="89">
        <v>1200</v>
      </c>
      <c r="F15" s="49">
        <v>1.2</v>
      </c>
      <c r="G15" s="89">
        <v>1770</v>
      </c>
      <c r="H15" s="49">
        <v>1.2</v>
      </c>
      <c r="I15" s="89">
        <v>1970</v>
      </c>
      <c r="J15" s="49">
        <v>1.1499999999999999</v>
      </c>
    </row>
    <row r="16" spans="2:10">
      <c r="B16" s="104"/>
      <c r="C16" s="107"/>
      <c r="D16" s="80" t="s">
        <v>11</v>
      </c>
      <c r="E16" s="85">
        <v>1170</v>
      </c>
      <c r="F16" s="46">
        <v>1.2</v>
      </c>
      <c r="G16" s="85">
        <v>1640</v>
      </c>
      <c r="H16" s="46">
        <v>1.2</v>
      </c>
      <c r="I16" s="85">
        <v>1710</v>
      </c>
      <c r="J16" s="46">
        <v>1.1499999999999999</v>
      </c>
    </row>
    <row r="17" spans="2:10">
      <c r="B17" s="104"/>
      <c r="C17" s="107"/>
      <c r="D17" s="80" t="s">
        <v>12</v>
      </c>
      <c r="E17" s="86">
        <v>120</v>
      </c>
      <c r="F17" s="46">
        <v>1.2</v>
      </c>
      <c r="G17" s="85">
        <v>710</v>
      </c>
      <c r="H17" s="46">
        <v>1.2</v>
      </c>
      <c r="I17" s="85">
        <v>1970</v>
      </c>
      <c r="J17" s="46">
        <v>1.1499999999999999</v>
      </c>
    </row>
    <row r="18" spans="2:10">
      <c r="B18" s="104"/>
      <c r="C18" s="107"/>
      <c r="D18" s="80" t="s">
        <v>13</v>
      </c>
      <c r="E18" s="86">
        <v>120</v>
      </c>
      <c r="F18" s="46">
        <v>1.2</v>
      </c>
      <c r="G18" s="85">
        <v>660</v>
      </c>
      <c r="H18" s="46">
        <v>1.2</v>
      </c>
      <c r="I18" s="85">
        <v>1710</v>
      </c>
      <c r="J18" s="46">
        <v>1.1499999999999999</v>
      </c>
    </row>
    <row r="19" spans="2:10">
      <c r="B19" s="104"/>
      <c r="C19" s="107"/>
      <c r="D19" s="80" t="s">
        <v>14</v>
      </c>
      <c r="E19" s="85">
        <v>760</v>
      </c>
      <c r="F19" s="46">
        <v>1.2</v>
      </c>
      <c r="G19" s="85">
        <v>660</v>
      </c>
      <c r="H19" s="46">
        <v>1.2</v>
      </c>
      <c r="I19" s="85">
        <v>600</v>
      </c>
      <c r="J19" s="46">
        <v>1.1499999999999999</v>
      </c>
    </row>
    <row r="20" spans="2:10">
      <c r="B20" s="104"/>
      <c r="C20" s="108"/>
      <c r="D20" s="80" t="s">
        <v>15</v>
      </c>
      <c r="E20" s="85">
        <v>760</v>
      </c>
      <c r="F20" s="46">
        <v>1.2</v>
      </c>
      <c r="G20" s="85">
        <v>660</v>
      </c>
      <c r="H20" s="46">
        <v>1.2</v>
      </c>
      <c r="I20" s="85">
        <v>600</v>
      </c>
      <c r="J20" s="46">
        <v>1.1499999999999999</v>
      </c>
    </row>
    <row r="21" spans="2:10">
      <c r="B21" s="104"/>
      <c r="C21" s="109" t="s">
        <v>16</v>
      </c>
      <c r="D21" s="80" t="s">
        <v>17</v>
      </c>
      <c r="E21" s="85">
        <v>1340</v>
      </c>
      <c r="F21" s="46">
        <v>1.4</v>
      </c>
      <c r="G21" s="85">
        <v>2070</v>
      </c>
      <c r="H21" s="46">
        <v>1.4</v>
      </c>
      <c r="I21" s="85">
        <v>2470</v>
      </c>
      <c r="J21" s="46">
        <v>1.4</v>
      </c>
    </row>
    <row r="22" spans="2:10">
      <c r="B22" s="104"/>
      <c r="C22" s="108"/>
      <c r="D22" s="80" t="s">
        <v>18</v>
      </c>
      <c r="E22" s="85">
        <v>1340</v>
      </c>
      <c r="F22" s="46">
        <v>1.6</v>
      </c>
      <c r="G22" s="85">
        <v>2070</v>
      </c>
      <c r="H22" s="46">
        <v>1.6</v>
      </c>
      <c r="I22" s="85">
        <v>2470</v>
      </c>
      <c r="J22" s="46">
        <v>1.6</v>
      </c>
    </row>
    <row r="23" spans="2:10">
      <c r="B23" s="104"/>
      <c r="C23" s="109" t="s">
        <v>19</v>
      </c>
      <c r="D23" s="80" t="s">
        <v>20</v>
      </c>
      <c r="E23" s="85">
        <v>1340</v>
      </c>
      <c r="F23" s="46">
        <v>1.4</v>
      </c>
      <c r="G23" s="85">
        <v>2070</v>
      </c>
      <c r="H23" s="46">
        <v>1.4</v>
      </c>
      <c r="I23" s="85">
        <v>2470</v>
      </c>
      <c r="J23" s="46">
        <v>1.4</v>
      </c>
    </row>
    <row r="24" spans="2:10" ht="15" thickBot="1">
      <c r="B24" s="105"/>
      <c r="C24" s="110"/>
      <c r="D24" s="83" t="s">
        <v>21</v>
      </c>
      <c r="E24" s="90">
        <v>1340</v>
      </c>
      <c r="F24" s="91">
        <v>1.6</v>
      </c>
      <c r="G24" s="90">
        <v>2070</v>
      </c>
      <c r="H24" s="91">
        <v>1.6</v>
      </c>
      <c r="I24" s="90">
        <v>2470</v>
      </c>
      <c r="J24" s="91">
        <v>1.6</v>
      </c>
    </row>
  </sheetData>
  <mergeCells count="15">
    <mergeCell ref="B15:B24"/>
    <mergeCell ref="C15:C20"/>
    <mergeCell ref="C21:C22"/>
    <mergeCell ref="C23:C24"/>
    <mergeCell ref="E2:J2"/>
    <mergeCell ref="E3:F3"/>
    <mergeCell ref="G3:H3"/>
    <mergeCell ref="I3:J3"/>
    <mergeCell ref="C2:C4"/>
    <mergeCell ref="D2:D4"/>
    <mergeCell ref="B2:B4"/>
    <mergeCell ref="B5:B14"/>
    <mergeCell ref="C5:C10"/>
    <mergeCell ref="C11:C12"/>
    <mergeCell ref="C13:C14"/>
  </mergeCells>
  <pageMargins left="0.7" right="0.7" top="0.75" bottom="0.75" header="0.3" footer="0.3"/>
  <pageSetup paperSize="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B4:AD29"/>
  <sheetViews>
    <sheetView topLeftCell="N1" workbookViewId="0">
      <selection activeCell="AD12" sqref="AD12"/>
    </sheetView>
  </sheetViews>
  <sheetFormatPr defaultRowHeight="14.4"/>
  <cols>
    <col min="1" max="1" width="9.109375" customWidth="1"/>
    <col min="2" max="2" width="16.44140625" customWidth="1"/>
    <col min="3" max="3" width="18" customWidth="1"/>
    <col min="4" max="4" width="20.6640625" customWidth="1"/>
    <col min="5" max="5" width="9.109375" customWidth="1"/>
    <col min="6" max="6" width="13.5546875" customWidth="1"/>
    <col min="7" max="10" width="9.109375" customWidth="1"/>
    <col min="11" max="11" width="1.33203125" customWidth="1"/>
    <col min="12" max="12" width="9.109375" customWidth="1"/>
    <col min="13" max="13" width="11.88671875" customWidth="1"/>
    <col min="14" max="14" width="9.109375" customWidth="1"/>
    <col min="15" max="15" width="11.6640625" customWidth="1"/>
    <col min="16" max="16" width="9.109375" customWidth="1"/>
    <col min="17" max="17" width="11.33203125" customWidth="1"/>
    <col min="18" max="18" width="9.109375" customWidth="1"/>
    <col min="19" max="21" width="5" customWidth="1"/>
    <col min="22" max="22" width="8.44140625" customWidth="1"/>
    <col min="23" max="23" width="31.5546875" customWidth="1"/>
    <col min="24" max="24" width="16.88671875" customWidth="1"/>
    <col min="25" max="25" width="20.6640625" customWidth="1"/>
    <col min="26" max="26" width="65" customWidth="1"/>
    <col min="27" max="27" width="7.5546875" customWidth="1"/>
    <col min="28" max="28" width="22.33203125" customWidth="1"/>
  </cols>
  <sheetData>
    <row r="4" spans="2:30" ht="15" thickBot="1"/>
    <row r="5" spans="2:30">
      <c r="C5" s="133"/>
      <c r="D5" s="134"/>
      <c r="E5" s="124" t="s">
        <v>0</v>
      </c>
      <c r="F5" s="125"/>
      <c r="G5" s="125"/>
      <c r="H5" s="125"/>
      <c r="I5" s="125"/>
      <c r="J5" s="126"/>
      <c r="K5" s="18"/>
      <c r="L5" s="18"/>
      <c r="M5" s="18"/>
      <c r="N5" s="18"/>
      <c r="O5" s="18"/>
      <c r="P5" s="18"/>
      <c r="Q5" s="36"/>
    </row>
    <row r="6" spans="2:30">
      <c r="C6" s="135"/>
      <c r="D6" s="136"/>
      <c r="E6" s="127" t="s">
        <v>1</v>
      </c>
      <c r="F6" s="128"/>
      <c r="G6" s="127" t="s">
        <v>2</v>
      </c>
      <c r="H6" s="128"/>
      <c r="I6" s="127" t="s">
        <v>3</v>
      </c>
      <c r="J6" s="128"/>
      <c r="K6" s="8"/>
      <c r="L6" s="142" t="s">
        <v>1</v>
      </c>
      <c r="M6" s="143"/>
      <c r="N6" s="142" t="s">
        <v>2</v>
      </c>
      <c r="O6" s="143"/>
      <c r="P6" s="142" t="s">
        <v>3</v>
      </c>
      <c r="Q6" s="144"/>
      <c r="AB6" t="s">
        <v>56</v>
      </c>
      <c r="AC6" t="s">
        <v>57</v>
      </c>
    </row>
    <row r="7" spans="2:30" ht="15.6">
      <c r="C7" s="129" t="s">
        <v>4</v>
      </c>
      <c r="D7" s="131" t="s">
        <v>5</v>
      </c>
      <c r="E7" s="131" t="s">
        <v>6</v>
      </c>
      <c r="F7" s="1" t="s">
        <v>7</v>
      </c>
      <c r="G7" s="131" t="s">
        <v>6</v>
      </c>
      <c r="H7" s="1" t="s">
        <v>7</v>
      </c>
      <c r="I7" s="131" t="s">
        <v>6</v>
      </c>
      <c r="J7" s="1" t="s">
        <v>7</v>
      </c>
      <c r="K7" s="8"/>
      <c r="L7" s="4" t="s">
        <v>46</v>
      </c>
      <c r="M7" s="5" t="s">
        <v>48</v>
      </c>
      <c r="N7" s="4" t="s">
        <v>46</v>
      </c>
      <c r="O7" s="5" t="s">
        <v>48</v>
      </c>
      <c r="P7" s="4" t="s">
        <v>46</v>
      </c>
      <c r="Q7" s="37" t="s">
        <v>48</v>
      </c>
      <c r="AB7" t="str">
        <f>Výpočet!C5&amp;Výpočet!C6&amp;Výpočet!C7</f>
        <v>Vzduch – vzduch</v>
      </c>
      <c r="AC7" t="e">
        <f>MATCH(AB7,Z9:Z28,0)</f>
        <v>#N/A</v>
      </c>
    </row>
    <row r="8" spans="2:30" ht="28.2" thickBot="1">
      <c r="C8" s="130"/>
      <c r="D8" s="132"/>
      <c r="E8" s="132"/>
      <c r="F8" s="38" t="s">
        <v>8</v>
      </c>
      <c r="G8" s="132"/>
      <c r="H8" s="38" t="s">
        <v>8</v>
      </c>
      <c r="I8" s="132"/>
      <c r="J8" s="38" t="s">
        <v>8</v>
      </c>
      <c r="K8" s="21"/>
      <c r="L8" s="22" t="s">
        <v>47</v>
      </c>
      <c r="M8" s="22" t="s">
        <v>49</v>
      </c>
      <c r="N8" s="22" t="s">
        <v>47</v>
      </c>
      <c r="O8" s="22" t="s">
        <v>49</v>
      </c>
      <c r="P8" s="22" t="s">
        <v>47</v>
      </c>
      <c r="Q8" s="39" t="s">
        <v>49</v>
      </c>
      <c r="AB8" t="s">
        <v>58</v>
      </c>
      <c r="AC8" t="e">
        <f>MATCH(Výpočet!C8,AB25:AB27,0)</f>
        <v>#N/A</v>
      </c>
    </row>
    <row r="9" spans="2:30" ht="15" customHeight="1">
      <c r="B9" s="137" t="s">
        <v>61</v>
      </c>
      <c r="C9" s="149" t="s">
        <v>9</v>
      </c>
      <c r="D9" s="17" t="s">
        <v>10</v>
      </c>
      <c r="E9" s="17">
        <v>1200</v>
      </c>
      <c r="F9" s="17">
        <v>2.7</v>
      </c>
      <c r="G9" s="32">
        <v>852</v>
      </c>
      <c r="H9" s="17">
        <v>2.6</v>
      </c>
      <c r="I9" s="17">
        <v>1970</v>
      </c>
      <c r="J9" s="17">
        <v>2.5</v>
      </c>
      <c r="K9" s="18"/>
      <c r="L9" s="19">
        <v>150</v>
      </c>
      <c r="M9" s="25">
        <f t="shared" ref="M9:M28" si="0">L9*E9*(1-(1/F9))</f>
        <v>113333.33333333334</v>
      </c>
      <c r="N9" s="33">
        <v>150</v>
      </c>
      <c r="O9" s="34">
        <f t="shared" ref="O9:O28" si="1">N9*G9*(1-(1/H9))</f>
        <v>78646.153846153844</v>
      </c>
      <c r="P9" s="19">
        <v>150</v>
      </c>
      <c r="Q9" s="29">
        <f t="shared" ref="Q9:Q28" si="2">P9*I9*(1-(1/J9))</f>
        <v>177300</v>
      </c>
      <c r="S9">
        <v>1200</v>
      </c>
      <c r="T9">
        <v>1770</v>
      </c>
      <c r="U9">
        <v>1970</v>
      </c>
      <c r="W9" t="s">
        <v>54</v>
      </c>
      <c r="X9" t="s">
        <v>9</v>
      </c>
      <c r="Y9" t="s">
        <v>10</v>
      </c>
      <c r="Z9" t="str">
        <f t="shared" ref="Z9:Z28" si="3">W9&amp;X9&amp;Y9</f>
        <v>Elektrická energiaAerotermálna energiaVzduch – vzduch</v>
      </c>
      <c r="AB9" t="s">
        <v>59</v>
      </c>
      <c r="AC9" t="e">
        <f>INDEX(CHOOSE(AC8,E9:F28,G9:H28,I9:J28),AC7,1)</f>
        <v>#N/A</v>
      </c>
    </row>
    <row r="10" spans="2:30">
      <c r="B10" s="138"/>
      <c r="C10" s="150"/>
      <c r="D10" s="2" t="s">
        <v>11</v>
      </c>
      <c r="E10" s="2">
        <v>1170</v>
      </c>
      <c r="F10" s="2">
        <v>2.7</v>
      </c>
      <c r="G10" s="2">
        <v>1640</v>
      </c>
      <c r="H10" s="2">
        <v>2.6</v>
      </c>
      <c r="I10" s="2">
        <v>1710</v>
      </c>
      <c r="J10" s="2">
        <v>2.5</v>
      </c>
      <c r="K10" s="8"/>
      <c r="L10" s="5">
        <v>10</v>
      </c>
      <c r="M10" s="23">
        <f t="shared" si="0"/>
        <v>7366.666666666667</v>
      </c>
      <c r="N10" s="5">
        <v>10</v>
      </c>
      <c r="O10" s="23">
        <f t="shared" si="1"/>
        <v>10092.307692307693</v>
      </c>
      <c r="P10" s="5">
        <v>10</v>
      </c>
      <c r="Q10" s="30">
        <f t="shared" si="2"/>
        <v>10260</v>
      </c>
      <c r="W10" t="s">
        <v>54</v>
      </c>
      <c r="X10" t="s">
        <v>9</v>
      </c>
      <c r="Y10" t="s">
        <v>11</v>
      </c>
      <c r="Z10" t="str">
        <f t="shared" si="3"/>
        <v>Elektrická energiaAerotermálna energiaVzduch – voda</v>
      </c>
      <c r="AB10" t="s">
        <v>60</v>
      </c>
      <c r="AC10" t="e">
        <f>INDEX(CHOOSE(AC8,E9:F28,G9:H28,I9:J28),AC7,2)</f>
        <v>#N/A</v>
      </c>
    </row>
    <row r="11" spans="2:30" ht="27.6">
      <c r="B11" s="138"/>
      <c r="C11" s="150"/>
      <c r="D11" s="2" t="s">
        <v>12</v>
      </c>
      <c r="E11" s="3">
        <v>120</v>
      </c>
      <c r="F11" s="2">
        <v>2.7</v>
      </c>
      <c r="G11" s="2">
        <v>710</v>
      </c>
      <c r="H11" s="2">
        <v>2.6</v>
      </c>
      <c r="I11" s="2">
        <v>1970</v>
      </c>
      <c r="J11" s="2">
        <v>2.5</v>
      </c>
      <c r="K11" s="8"/>
      <c r="L11" s="5">
        <v>10</v>
      </c>
      <c r="M11" s="23">
        <f t="shared" si="0"/>
        <v>755.55555555555554</v>
      </c>
      <c r="N11" s="5">
        <v>10</v>
      </c>
      <c r="O11" s="23">
        <f t="shared" si="1"/>
        <v>4369.2307692307695</v>
      </c>
      <c r="P11" s="5">
        <v>10</v>
      </c>
      <c r="Q11" s="30">
        <f t="shared" si="2"/>
        <v>11820</v>
      </c>
      <c r="W11" t="s">
        <v>54</v>
      </c>
      <c r="X11" t="s">
        <v>9</v>
      </c>
      <c r="Y11" t="s">
        <v>12</v>
      </c>
      <c r="Z11" t="str">
        <f t="shared" si="3"/>
        <v>Elektrická energiaAerotermálna energiaVzduch – vzduch (reverzibilné)</v>
      </c>
      <c r="AB11" t="s">
        <v>68</v>
      </c>
      <c r="AC11" t="b">
        <f>ISBLANK(Výpočet!C9)</f>
        <v>1</v>
      </c>
    </row>
    <row r="12" spans="2:30" ht="27.6">
      <c r="B12" s="138"/>
      <c r="C12" s="150"/>
      <c r="D12" s="2" t="s">
        <v>13</v>
      </c>
      <c r="E12" s="3">
        <v>120</v>
      </c>
      <c r="F12" s="2">
        <v>2.7</v>
      </c>
      <c r="G12" s="2">
        <v>660</v>
      </c>
      <c r="H12" s="2">
        <v>2.6</v>
      </c>
      <c r="I12" s="2">
        <v>1710</v>
      </c>
      <c r="J12" s="2">
        <v>2.5</v>
      </c>
      <c r="K12" s="8"/>
      <c r="L12" s="5">
        <v>10</v>
      </c>
      <c r="M12" s="23">
        <f t="shared" si="0"/>
        <v>755.55555555555554</v>
      </c>
      <c r="N12" s="5">
        <v>10</v>
      </c>
      <c r="O12" s="23">
        <f t="shared" si="1"/>
        <v>4061.5384615384619</v>
      </c>
      <c r="P12" s="5">
        <v>10</v>
      </c>
      <c r="Q12" s="30">
        <f t="shared" si="2"/>
        <v>10260</v>
      </c>
      <c r="W12" t="s">
        <v>54</v>
      </c>
      <c r="X12" t="s">
        <v>9</v>
      </c>
      <c r="Y12" t="s">
        <v>13</v>
      </c>
      <c r="Z12" t="str">
        <f t="shared" si="3"/>
        <v>Elektrická energiaAerotermálna energiaVzduch – voda (reverzibilné)</v>
      </c>
      <c r="AB12" s="13" t="s">
        <v>50</v>
      </c>
      <c r="AC12" t="e">
        <f>Výpočet!C9*AC9*(1-(1/AC10))</f>
        <v>#N/A</v>
      </c>
      <c r="AD12" t="str">
        <f>IFERROR(AC12,IF(AC11,"","Prosím vyberte adekvátne teplonosné médium (podľa tabuľky napravo)."))</f>
        <v/>
      </c>
    </row>
    <row r="13" spans="2:30" ht="27.6">
      <c r="B13" s="138"/>
      <c r="C13" s="150"/>
      <c r="D13" s="2" t="s">
        <v>14</v>
      </c>
      <c r="E13" s="2">
        <v>760</v>
      </c>
      <c r="F13" s="2">
        <v>2.7</v>
      </c>
      <c r="G13" s="2">
        <v>660</v>
      </c>
      <c r="H13" s="2">
        <v>2.6</v>
      </c>
      <c r="I13" s="2">
        <v>600</v>
      </c>
      <c r="J13" s="2">
        <v>2.5</v>
      </c>
      <c r="K13" s="8"/>
      <c r="L13" s="5">
        <v>10</v>
      </c>
      <c r="M13" s="23">
        <f t="shared" si="0"/>
        <v>4785.1851851851852</v>
      </c>
      <c r="N13" s="5">
        <v>10</v>
      </c>
      <c r="O13" s="23">
        <f t="shared" si="1"/>
        <v>4061.5384615384619</v>
      </c>
      <c r="P13" s="5">
        <v>10</v>
      </c>
      <c r="Q13" s="30">
        <f t="shared" si="2"/>
        <v>3600</v>
      </c>
      <c r="W13" t="s">
        <v>54</v>
      </c>
      <c r="X13" t="s">
        <v>9</v>
      </c>
      <c r="Y13" t="s">
        <v>14</v>
      </c>
      <c r="Z13" t="str">
        <f t="shared" si="3"/>
        <v>Elektrická energiaAerotermálna energiaOdpadový vzduch – vzduch</v>
      </c>
    </row>
    <row r="14" spans="2:30" ht="27.6">
      <c r="B14" s="138"/>
      <c r="C14" s="151"/>
      <c r="D14" s="2" t="s">
        <v>15</v>
      </c>
      <c r="E14" s="2">
        <v>760</v>
      </c>
      <c r="F14" s="2">
        <v>2.7</v>
      </c>
      <c r="G14" s="10">
        <v>660</v>
      </c>
      <c r="H14" s="2">
        <v>2.6</v>
      </c>
      <c r="I14" s="2">
        <v>600</v>
      </c>
      <c r="J14" s="2">
        <v>2.5</v>
      </c>
      <c r="K14" s="8"/>
      <c r="L14" s="5">
        <v>10</v>
      </c>
      <c r="M14" s="23">
        <f t="shared" si="0"/>
        <v>4785.1851851851852</v>
      </c>
      <c r="N14" s="9">
        <v>120</v>
      </c>
      <c r="O14" s="27">
        <f t="shared" si="1"/>
        <v>48738.461538461539</v>
      </c>
      <c r="P14" s="5">
        <v>10</v>
      </c>
      <c r="Q14" s="30">
        <f t="shared" si="2"/>
        <v>3600</v>
      </c>
      <c r="V14">
        <f>INDEX(CHOOSE(2,E9:F28,G9:H28,I9:J28),11,1)</f>
        <v>1770</v>
      </c>
      <c r="W14" t="s">
        <v>54</v>
      </c>
      <c r="X14" t="s">
        <v>9</v>
      </c>
      <c r="Y14" t="s">
        <v>15</v>
      </c>
      <c r="Z14" t="str">
        <f t="shared" si="3"/>
        <v>Elektrická energiaAerotermálna energiaOdpadový vzduch – voda</v>
      </c>
      <c r="AB14" t="s">
        <v>66</v>
      </c>
    </row>
    <row r="15" spans="2:30">
      <c r="B15" s="138"/>
      <c r="C15" s="152" t="s">
        <v>16</v>
      </c>
      <c r="D15" s="2" t="s">
        <v>17</v>
      </c>
      <c r="E15" s="2">
        <v>1340</v>
      </c>
      <c r="F15" s="2">
        <v>3.2</v>
      </c>
      <c r="G15" s="2">
        <v>2070</v>
      </c>
      <c r="H15" s="2">
        <v>3.2</v>
      </c>
      <c r="I15" s="2">
        <v>2470</v>
      </c>
      <c r="J15" s="2">
        <v>3.2</v>
      </c>
      <c r="K15" s="8"/>
      <c r="L15" s="5">
        <v>10</v>
      </c>
      <c r="M15" s="23">
        <f t="shared" si="0"/>
        <v>9212.5</v>
      </c>
      <c r="N15" s="5">
        <v>10</v>
      </c>
      <c r="O15" s="23">
        <f t="shared" si="1"/>
        <v>14231.25</v>
      </c>
      <c r="P15" s="5">
        <v>10</v>
      </c>
      <c r="Q15" s="30">
        <f t="shared" si="2"/>
        <v>16981.25</v>
      </c>
      <c r="T15" s="12"/>
      <c r="U15" s="12"/>
      <c r="V15" s="12"/>
      <c r="W15" t="s">
        <v>54</v>
      </c>
      <c r="X15" t="s">
        <v>16</v>
      </c>
      <c r="Y15" t="s">
        <v>17</v>
      </c>
      <c r="Z15" t="str">
        <f t="shared" si="3"/>
        <v>Elektrická energiaGeotermálna energiaZem – vzduch</v>
      </c>
      <c r="AB15" t="s">
        <v>52</v>
      </c>
    </row>
    <row r="16" spans="2:30">
      <c r="B16" s="138"/>
      <c r="C16" s="151"/>
      <c r="D16" s="2" t="s">
        <v>18</v>
      </c>
      <c r="E16" s="2">
        <v>1340</v>
      </c>
      <c r="F16" s="2">
        <v>3.5</v>
      </c>
      <c r="G16" s="2">
        <v>2070</v>
      </c>
      <c r="H16" s="2">
        <v>3.5</v>
      </c>
      <c r="I16" s="2">
        <v>2470</v>
      </c>
      <c r="J16" s="2">
        <v>3.5</v>
      </c>
      <c r="K16" s="8"/>
      <c r="L16" s="5">
        <v>10</v>
      </c>
      <c r="M16" s="23">
        <f t="shared" si="0"/>
        <v>9571.4285714285725</v>
      </c>
      <c r="N16" s="5">
        <v>10</v>
      </c>
      <c r="O16" s="23">
        <f t="shared" si="1"/>
        <v>14785.714285714286</v>
      </c>
      <c r="P16" s="5">
        <v>10</v>
      </c>
      <c r="Q16" s="30">
        <f t="shared" si="2"/>
        <v>17642.857142857145</v>
      </c>
      <c r="T16" s="12"/>
      <c r="U16" s="12"/>
      <c r="V16" s="12"/>
      <c r="W16" t="s">
        <v>54</v>
      </c>
      <c r="X16" t="s">
        <v>16</v>
      </c>
      <c r="Y16" s="12" t="s">
        <v>18</v>
      </c>
      <c r="Z16" t="str">
        <f t="shared" si="3"/>
        <v>Elektrická energiaGeotermálna energiaZem – voda</v>
      </c>
      <c r="AB16" t="s">
        <v>54</v>
      </c>
    </row>
    <row r="17" spans="2:28">
      <c r="B17" s="138"/>
      <c r="C17" s="152" t="s">
        <v>19</v>
      </c>
      <c r="D17" s="2" t="s">
        <v>20</v>
      </c>
      <c r="E17" s="2">
        <v>1340</v>
      </c>
      <c r="F17" s="2">
        <v>3.2</v>
      </c>
      <c r="G17" s="2">
        <v>2070</v>
      </c>
      <c r="H17" s="2">
        <v>3.2</v>
      </c>
      <c r="I17" s="2">
        <v>2470</v>
      </c>
      <c r="J17" s="2">
        <v>3.2</v>
      </c>
      <c r="K17" s="8"/>
      <c r="L17" s="5">
        <v>10</v>
      </c>
      <c r="M17" s="23">
        <f t="shared" si="0"/>
        <v>9212.5</v>
      </c>
      <c r="N17" s="5">
        <v>10</v>
      </c>
      <c r="O17" s="23">
        <f t="shared" si="1"/>
        <v>14231.25</v>
      </c>
      <c r="P17" s="5">
        <v>10</v>
      </c>
      <c r="Q17" s="30">
        <f t="shared" si="2"/>
        <v>16981.25</v>
      </c>
      <c r="T17" s="12"/>
      <c r="U17" s="12"/>
      <c r="V17" s="12"/>
      <c r="W17" t="s">
        <v>54</v>
      </c>
      <c r="X17" t="s">
        <v>19</v>
      </c>
      <c r="Y17" t="s">
        <v>20</v>
      </c>
      <c r="Z17" t="str">
        <f t="shared" si="3"/>
        <v>Elektrická energiaHydrotermálne teploVoda – vzduch</v>
      </c>
      <c r="AB17" t="s">
        <v>55</v>
      </c>
    </row>
    <row r="18" spans="2:28" ht="15" thickBot="1">
      <c r="B18" s="138"/>
      <c r="C18" s="150"/>
      <c r="D18" s="11" t="s">
        <v>21</v>
      </c>
      <c r="E18" s="11">
        <v>1340</v>
      </c>
      <c r="F18" s="11">
        <v>3.5</v>
      </c>
      <c r="G18" s="14">
        <v>2070</v>
      </c>
      <c r="H18" s="11">
        <v>3.5</v>
      </c>
      <c r="I18" s="11">
        <v>2470</v>
      </c>
      <c r="J18" s="11">
        <v>3.5</v>
      </c>
      <c r="K18" s="8"/>
      <c r="L18" s="15">
        <v>10</v>
      </c>
      <c r="M18" s="24">
        <f t="shared" si="0"/>
        <v>9571.4285714285725</v>
      </c>
      <c r="N18" s="16">
        <v>70</v>
      </c>
      <c r="O18" s="28">
        <f t="shared" si="1"/>
        <v>103500</v>
      </c>
      <c r="P18" s="15">
        <v>10</v>
      </c>
      <c r="Q18" s="35">
        <f t="shared" si="2"/>
        <v>17642.857142857145</v>
      </c>
      <c r="W18" t="s">
        <v>54</v>
      </c>
      <c r="X18" t="s">
        <v>19</v>
      </c>
      <c r="Y18" t="s">
        <v>21</v>
      </c>
      <c r="Z18" t="str">
        <f t="shared" si="3"/>
        <v>Elektrická energiaHydrotermálne teploVoda – voda</v>
      </c>
    </row>
    <row r="19" spans="2:28">
      <c r="B19" s="139" t="s">
        <v>62</v>
      </c>
      <c r="C19" s="145" t="s">
        <v>9</v>
      </c>
      <c r="D19" s="17" t="s">
        <v>10</v>
      </c>
      <c r="E19" s="17">
        <v>1200</v>
      </c>
      <c r="F19" s="17">
        <v>1.2</v>
      </c>
      <c r="G19" s="17">
        <v>1770</v>
      </c>
      <c r="H19" s="17">
        <v>1.2</v>
      </c>
      <c r="I19" s="17">
        <v>1970</v>
      </c>
      <c r="J19" s="17">
        <v>1.1499999999999999</v>
      </c>
      <c r="K19" s="18"/>
      <c r="L19" s="19">
        <v>10</v>
      </c>
      <c r="M19" s="25">
        <f t="shared" si="0"/>
        <v>1999.9999999999995</v>
      </c>
      <c r="N19" s="19">
        <v>10</v>
      </c>
      <c r="O19" s="25">
        <f t="shared" si="1"/>
        <v>2949.9999999999995</v>
      </c>
      <c r="P19" s="19">
        <v>10</v>
      </c>
      <c r="Q19" s="29">
        <f t="shared" si="2"/>
        <v>2569.5652173913027</v>
      </c>
      <c r="W19" t="s">
        <v>55</v>
      </c>
      <c r="X19" t="s">
        <v>9</v>
      </c>
      <c r="Y19" t="s">
        <v>10</v>
      </c>
      <c r="Z19" t="str">
        <f t="shared" si="3"/>
        <v>Termálna energiaAerotermálna energiaVzduch – vzduch</v>
      </c>
      <c r="AB19" t="s">
        <v>67</v>
      </c>
    </row>
    <row r="20" spans="2:28">
      <c r="B20" s="140"/>
      <c r="C20" s="146"/>
      <c r="D20" s="2" t="s">
        <v>11</v>
      </c>
      <c r="E20" s="2">
        <v>1170</v>
      </c>
      <c r="F20" s="2">
        <v>1.2</v>
      </c>
      <c r="G20" s="2">
        <v>1640</v>
      </c>
      <c r="H20" s="2">
        <v>1.2</v>
      </c>
      <c r="I20" s="2">
        <v>1710</v>
      </c>
      <c r="J20" s="2">
        <v>1.1499999999999999</v>
      </c>
      <c r="K20" s="8"/>
      <c r="L20" s="5">
        <v>10</v>
      </c>
      <c r="M20" s="23">
        <f t="shared" si="0"/>
        <v>1949.9999999999995</v>
      </c>
      <c r="N20" s="5">
        <v>10</v>
      </c>
      <c r="O20" s="23">
        <f t="shared" si="1"/>
        <v>2733.3333333333326</v>
      </c>
      <c r="P20" s="5">
        <v>10</v>
      </c>
      <c r="Q20" s="30">
        <f t="shared" si="2"/>
        <v>2230.4347826086941</v>
      </c>
      <c r="W20" t="s">
        <v>55</v>
      </c>
      <c r="X20" t="s">
        <v>9</v>
      </c>
      <c r="Y20" t="s">
        <v>11</v>
      </c>
      <c r="Z20" t="str">
        <f t="shared" si="3"/>
        <v>Termálna energiaAerotermálna energiaVzduch – voda</v>
      </c>
      <c r="AB20" t="s">
        <v>9</v>
      </c>
    </row>
    <row r="21" spans="2:28" ht="27.6">
      <c r="B21" s="140"/>
      <c r="C21" s="146"/>
      <c r="D21" s="2" t="s">
        <v>12</v>
      </c>
      <c r="E21" s="3">
        <v>120</v>
      </c>
      <c r="F21" s="2">
        <v>1.2</v>
      </c>
      <c r="G21" s="2">
        <v>710</v>
      </c>
      <c r="H21" s="2">
        <v>1.2</v>
      </c>
      <c r="I21" s="2">
        <v>1970</v>
      </c>
      <c r="J21" s="2">
        <v>1.1499999999999999</v>
      </c>
      <c r="K21" s="8"/>
      <c r="L21" s="5">
        <v>10</v>
      </c>
      <c r="M21" s="23">
        <f t="shared" si="0"/>
        <v>199.99999999999994</v>
      </c>
      <c r="N21" s="5">
        <v>10</v>
      </c>
      <c r="O21" s="23">
        <f t="shared" si="1"/>
        <v>1183.333333333333</v>
      </c>
      <c r="P21" s="5">
        <v>10</v>
      </c>
      <c r="Q21" s="30">
        <f t="shared" si="2"/>
        <v>2569.5652173913027</v>
      </c>
      <c r="W21" t="s">
        <v>55</v>
      </c>
      <c r="X21" t="s">
        <v>9</v>
      </c>
      <c r="Y21" t="s">
        <v>12</v>
      </c>
      <c r="Z21" t="str">
        <f t="shared" si="3"/>
        <v>Termálna energiaAerotermálna energiaVzduch – vzduch (reverzibilné)</v>
      </c>
      <c r="AB21" t="s">
        <v>16</v>
      </c>
    </row>
    <row r="22" spans="2:28" ht="27.6">
      <c r="B22" s="140"/>
      <c r="C22" s="146"/>
      <c r="D22" s="2" t="s">
        <v>13</v>
      </c>
      <c r="E22" s="3">
        <v>120</v>
      </c>
      <c r="F22" s="2">
        <v>1.2</v>
      </c>
      <c r="G22" s="2">
        <v>660</v>
      </c>
      <c r="H22" s="2">
        <v>1.2</v>
      </c>
      <c r="I22" s="2">
        <v>1710</v>
      </c>
      <c r="J22" s="2">
        <v>1.1499999999999999</v>
      </c>
      <c r="K22" s="8"/>
      <c r="L22" s="5">
        <v>10</v>
      </c>
      <c r="M22" s="23">
        <f t="shared" si="0"/>
        <v>199.99999999999994</v>
      </c>
      <c r="N22" s="5">
        <v>10</v>
      </c>
      <c r="O22" s="23">
        <f t="shared" si="1"/>
        <v>1099.9999999999998</v>
      </c>
      <c r="P22" s="5">
        <v>10</v>
      </c>
      <c r="Q22" s="30">
        <f t="shared" si="2"/>
        <v>2230.4347826086941</v>
      </c>
      <c r="W22" t="s">
        <v>55</v>
      </c>
      <c r="X22" t="s">
        <v>9</v>
      </c>
      <c r="Y22" t="s">
        <v>13</v>
      </c>
      <c r="Z22" t="str">
        <f t="shared" si="3"/>
        <v>Termálna energiaAerotermálna energiaVzduch – voda (reverzibilné)</v>
      </c>
      <c r="AB22" t="s">
        <v>19</v>
      </c>
    </row>
    <row r="23" spans="2:28" ht="27.6">
      <c r="B23" s="140"/>
      <c r="C23" s="146"/>
      <c r="D23" s="2" t="s">
        <v>14</v>
      </c>
      <c r="E23" s="2">
        <v>760</v>
      </c>
      <c r="F23" s="2">
        <v>1.2</v>
      </c>
      <c r="G23" s="2">
        <v>660</v>
      </c>
      <c r="H23" s="2">
        <v>1.2</v>
      </c>
      <c r="I23" s="2">
        <v>600</v>
      </c>
      <c r="J23" s="2">
        <v>1.1499999999999999</v>
      </c>
      <c r="K23" s="8"/>
      <c r="L23" s="5">
        <v>10</v>
      </c>
      <c r="M23" s="23">
        <f t="shared" si="0"/>
        <v>1266.6666666666663</v>
      </c>
      <c r="N23" s="5">
        <v>10</v>
      </c>
      <c r="O23" s="23">
        <f t="shared" si="1"/>
        <v>1099.9999999999998</v>
      </c>
      <c r="P23" s="5">
        <v>10</v>
      </c>
      <c r="Q23" s="30">
        <f t="shared" si="2"/>
        <v>782.60869565217342</v>
      </c>
      <c r="W23" t="s">
        <v>55</v>
      </c>
      <c r="X23" t="s">
        <v>9</v>
      </c>
      <c r="Y23" t="s">
        <v>14</v>
      </c>
      <c r="Z23" t="str">
        <f t="shared" si="3"/>
        <v>Termálna energiaAerotermálna energiaOdpadový vzduch – vzduch</v>
      </c>
    </row>
    <row r="24" spans="2:28" ht="27.6">
      <c r="B24" s="140"/>
      <c r="C24" s="147"/>
      <c r="D24" s="2" t="s">
        <v>15</v>
      </c>
      <c r="E24" s="2">
        <v>760</v>
      </c>
      <c r="F24" s="2">
        <v>1.2</v>
      </c>
      <c r="G24" s="2">
        <v>660</v>
      </c>
      <c r="H24" s="2">
        <v>1.2</v>
      </c>
      <c r="I24" s="2">
        <v>600</v>
      </c>
      <c r="J24" s="2">
        <v>1.1499999999999999</v>
      </c>
      <c r="K24" s="8"/>
      <c r="L24" s="5">
        <v>10</v>
      </c>
      <c r="M24" s="23">
        <f t="shared" si="0"/>
        <v>1266.6666666666663</v>
      </c>
      <c r="N24" s="5">
        <v>10</v>
      </c>
      <c r="O24" s="23">
        <f t="shared" si="1"/>
        <v>1099.9999999999998</v>
      </c>
      <c r="P24" s="5">
        <v>10</v>
      </c>
      <c r="Q24" s="30">
        <f t="shared" si="2"/>
        <v>782.60869565217342</v>
      </c>
      <c r="W24" t="s">
        <v>55</v>
      </c>
      <c r="X24" t="s">
        <v>9</v>
      </c>
      <c r="Y24" t="s">
        <v>15</v>
      </c>
      <c r="Z24" t="str">
        <f t="shared" si="3"/>
        <v>Termálna energiaAerotermálna energiaOdpadový vzduch – voda</v>
      </c>
      <c r="AB24" t="s">
        <v>0</v>
      </c>
    </row>
    <row r="25" spans="2:28">
      <c r="B25" s="140"/>
      <c r="C25" s="148" t="s">
        <v>16</v>
      </c>
      <c r="D25" s="2" t="s">
        <v>17</v>
      </c>
      <c r="E25" s="2">
        <v>1340</v>
      </c>
      <c r="F25" s="2">
        <v>1.4</v>
      </c>
      <c r="G25" s="2">
        <v>2070</v>
      </c>
      <c r="H25" s="2">
        <v>1.4</v>
      </c>
      <c r="I25" s="2">
        <v>2470</v>
      </c>
      <c r="J25" s="2">
        <v>1.4</v>
      </c>
      <c r="K25" s="8"/>
      <c r="L25" s="5">
        <v>10</v>
      </c>
      <c r="M25" s="23">
        <f t="shared" si="0"/>
        <v>3828.5714285714284</v>
      </c>
      <c r="N25" s="5">
        <v>10</v>
      </c>
      <c r="O25" s="23">
        <f t="shared" si="1"/>
        <v>5914.2857142857138</v>
      </c>
      <c r="P25" s="5">
        <v>10</v>
      </c>
      <c r="Q25" s="30">
        <f t="shared" si="2"/>
        <v>7057.1428571428569</v>
      </c>
      <c r="W25" t="s">
        <v>55</v>
      </c>
      <c r="X25" t="s">
        <v>16</v>
      </c>
      <c r="Y25" t="s">
        <v>17</v>
      </c>
      <c r="Z25" t="str">
        <f t="shared" si="3"/>
        <v>Termálna energiaGeotermálna energiaZem – vzduch</v>
      </c>
      <c r="AB25" t="s">
        <v>1</v>
      </c>
    </row>
    <row r="26" spans="2:28">
      <c r="B26" s="140"/>
      <c r="C26" s="147"/>
      <c r="D26" s="2" t="s">
        <v>18</v>
      </c>
      <c r="E26" s="2">
        <v>1340</v>
      </c>
      <c r="F26" s="2">
        <v>1.6</v>
      </c>
      <c r="G26" s="2">
        <v>2070</v>
      </c>
      <c r="H26" s="2">
        <v>1.6</v>
      </c>
      <c r="I26" s="2">
        <v>2470</v>
      </c>
      <c r="J26" s="2">
        <v>1.6</v>
      </c>
      <c r="K26" s="8"/>
      <c r="L26" s="5">
        <v>10</v>
      </c>
      <c r="M26" s="23">
        <f t="shared" si="0"/>
        <v>5025</v>
      </c>
      <c r="N26" s="5">
        <v>10</v>
      </c>
      <c r="O26" s="23">
        <f t="shared" si="1"/>
        <v>7762.5</v>
      </c>
      <c r="P26" s="5">
        <v>10</v>
      </c>
      <c r="Q26" s="30">
        <f t="shared" si="2"/>
        <v>9262.5</v>
      </c>
      <c r="W26" t="s">
        <v>55</v>
      </c>
      <c r="X26" t="s">
        <v>16</v>
      </c>
      <c r="Y26" s="12" t="s">
        <v>18</v>
      </c>
      <c r="Z26" t="str">
        <f t="shared" si="3"/>
        <v>Termálna energiaGeotermálna energiaZem – voda</v>
      </c>
      <c r="AB26" t="s">
        <v>2</v>
      </c>
    </row>
    <row r="27" spans="2:28">
      <c r="B27" s="140"/>
      <c r="C27" s="148" t="s">
        <v>19</v>
      </c>
      <c r="D27" s="2" t="s">
        <v>20</v>
      </c>
      <c r="E27" s="2">
        <v>1340</v>
      </c>
      <c r="F27" s="2">
        <v>1.4</v>
      </c>
      <c r="G27" s="2">
        <v>2070</v>
      </c>
      <c r="H27" s="2">
        <v>1.4</v>
      </c>
      <c r="I27" s="2">
        <v>2470</v>
      </c>
      <c r="J27" s="2">
        <v>1.4</v>
      </c>
      <c r="K27" s="8"/>
      <c r="L27" s="5">
        <v>10</v>
      </c>
      <c r="M27" s="23">
        <f t="shared" si="0"/>
        <v>3828.5714285714284</v>
      </c>
      <c r="N27" s="5">
        <v>10</v>
      </c>
      <c r="O27" s="23">
        <f t="shared" si="1"/>
        <v>5914.2857142857138</v>
      </c>
      <c r="P27" s="5">
        <v>10</v>
      </c>
      <c r="Q27" s="30">
        <f t="shared" si="2"/>
        <v>7057.1428571428569</v>
      </c>
      <c r="W27" t="s">
        <v>55</v>
      </c>
      <c r="X27" t="s">
        <v>19</v>
      </c>
      <c r="Y27" t="s">
        <v>20</v>
      </c>
      <c r="Z27" t="str">
        <f t="shared" si="3"/>
        <v>Termálna energiaHydrotermálne teploVoda – vzduch</v>
      </c>
      <c r="AB27" t="s">
        <v>3</v>
      </c>
    </row>
    <row r="28" spans="2:28" ht="15" thickBot="1">
      <c r="B28" s="141"/>
      <c r="C28" s="153"/>
      <c r="D28" s="20" t="s">
        <v>21</v>
      </c>
      <c r="E28" s="20">
        <v>1340</v>
      </c>
      <c r="F28" s="20">
        <v>1.6</v>
      </c>
      <c r="G28" s="20">
        <v>2070</v>
      </c>
      <c r="H28" s="20">
        <v>1.6</v>
      </c>
      <c r="I28" s="20">
        <v>2470</v>
      </c>
      <c r="J28" s="20">
        <v>1.6</v>
      </c>
      <c r="K28" s="21"/>
      <c r="L28" s="22">
        <v>10</v>
      </c>
      <c r="M28" s="26">
        <f t="shared" si="0"/>
        <v>5025</v>
      </c>
      <c r="N28" s="22">
        <v>10</v>
      </c>
      <c r="O28" s="26">
        <f t="shared" si="1"/>
        <v>7762.5</v>
      </c>
      <c r="P28" s="22">
        <v>10</v>
      </c>
      <c r="Q28" s="31">
        <f t="shared" si="2"/>
        <v>9262.5</v>
      </c>
      <c r="W28" t="s">
        <v>55</v>
      </c>
      <c r="X28" t="s">
        <v>19</v>
      </c>
      <c r="Y28" t="s">
        <v>21</v>
      </c>
      <c r="Z28" t="str">
        <f t="shared" si="3"/>
        <v>Termálna energiaHydrotermálne teploVoda – voda</v>
      </c>
    </row>
    <row r="29" spans="2:28">
      <c r="L29" s="6"/>
      <c r="M29" s="7"/>
      <c r="N29" s="6"/>
      <c r="O29" s="7"/>
      <c r="P29" s="6"/>
      <c r="Q29" s="7"/>
      <c r="R29" s="8"/>
    </row>
  </sheetData>
  <mergeCells count="21">
    <mergeCell ref="B9:B18"/>
    <mergeCell ref="B19:B28"/>
    <mergeCell ref="L6:M6"/>
    <mergeCell ref="N6:O6"/>
    <mergeCell ref="P6:Q6"/>
    <mergeCell ref="C19:C24"/>
    <mergeCell ref="C25:C26"/>
    <mergeCell ref="C9:C14"/>
    <mergeCell ref="C15:C16"/>
    <mergeCell ref="C17:C18"/>
    <mergeCell ref="C27:C28"/>
    <mergeCell ref="E5:J5"/>
    <mergeCell ref="E6:F6"/>
    <mergeCell ref="G6:H6"/>
    <mergeCell ref="I6:J6"/>
    <mergeCell ref="C7:C8"/>
    <mergeCell ref="D7:D8"/>
    <mergeCell ref="E7:E8"/>
    <mergeCell ref="G7:G8"/>
    <mergeCell ref="I7:I8"/>
    <mergeCell ref="C5:D6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Výpočet</vt:lpstr>
      <vt:lpstr>Spôsob výpočtu</vt:lpstr>
      <vt:lpstr>Štandardné hodnoty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Knapko Ivan</dc:creator>
  <cp:lastModifiedBy>Palkova Sylvia</cp:lastModifiedBy>
  <dcterms:created xsi:type="dcterms:W3CDTF">2020-05-15T05:09:43Z</dcterms:created>
  <dcterms:modified xsi:type="dcterms:W3CDTF">2025-04-07T01:31:01Z</dcterms:modified>
</cp:coreProperties>
</file>